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<sst xmlns="http://schemas.openxmlformats.org/spreadsheetml/2006/main" count="5803" uniqueCount="1488">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</sst>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yy/mm/dd"/>
    <numFmt numFmtId="178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8" fontId="0" fillId="0" borderId="19" xfId="0" applyNumberFormat="1" applyBorder="1" applyAlignment="1">
      <alignment vertical="center"/>
    </xf>
    <xf numFmtId="178" fontId="0" fillId="0" borderId="20" xfId="0" applyNumberFormat="1" applyBorder="1" applyAlignment="1">
      <alignment vertical="center"/>
    </xf>
    <xf numFmtId="178" fontId="0" fillId="0" borderId="7" xfId="0" applyNumberFormat="1" applyBorder="1" applyAlignment="1">
      <alignment vertical="center"/>
    </xf>
    <xf numFmtId="178" fontId="0" fillId="0" borderId="21" xfId="0" applyNumberFormat="1" applyBorder="1" applyAlignment="1">
      <alignment vertical="center"/>
    </xf>
    <xf numFmtId="178" fontId="0" fillId="0" borderId="22" xfId="0" applyNumberFormat="1" applyBorder="1" applyAlignment="1">
      <alignment vertical="center"/>
    </xf>
    <xf numFmtId="178" fontId="0" fillId="0" borderId="11" xfId="0" applyNumberFormat="1" applyBorder="1" applyAlignment="1">
      <alignment vertical="center"/>
    </xf>
    <xf numFmtId="178" fontId="0" fillId="0" borderId="23" xfId="0" applyNumberFormat="1" applyBorder="1" applyAlignment="1">
      <alignment vertical="center"/>
    </xf>
    <xf numFmtId="178" fontId="0" fillId="0" borderId="24" xfId="0" applyNumberFormat="1" applyBorder="1" applyAlignment="1">
      <alignment vertical="center"/>
    </xf>
    <xf numFmtId="178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178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8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8" fontId="0" fillId="0" borderId="73" xfId="0" applyNumberFormat="1" applyBorder="1" applyAlignment="1">
      <alignment vertical="center"/>
    </xf>
    <xf numFmtId="178" fontId="0" fillId="0" borderId="74" xfId="0" applyNumberFormat="1" applyBorder="1" applyAlignment="1">
      <alignment vertical="center"/>
    </xf>
    <xf numFmtId="178" fontId="0" fillId="0" borderId="50" xfId="0" applyNumberFormat="1" applyBorder="1" applyAlignment="1">
      <alignment vertical="center"/>
    </xf>
    <xf numFmtId="178" fontId="0" fillId="0" borderId="75" xfId="0" applyNumberFormat="1" applyBorder="1" applyAlignment="1">
      <alignment vertical="center"/>
    </xf>
    <xf numFmtId="178" fontId="0" fillId="0" borderId="76" xfId="0" applyNumberFormat="1" applyBorder="1" applyAlignment="1">
      <alignment vertical="center"/>
    </xf>
    <xf numFmtId="178" fontId="0" fillId="0" borderId="61" xfId="0" applyNumberFormat="1" applyBorder="1" applyAlignment="1">
      <alignment vertical="center"/>
    </xf>
    <xf numFmtId="178" fontId="0" fillId="0" borderId="77" xfId="0" applyNumberFormat="1" applyBorder="1" applyAlignment="1">
      <alignment vertical="center"/>
    </xf>
    <xf numFmtId="178" fontId="0" fillId="0" borderId="78" xfId="0" applyNumberFormat="1" applyBorder="1" applyAlignment="1">
      <alignment vertical="center"/>
    </xf>
    <xf numFmtId="178" fontId="0" fillId="0" borderId="56" xfId="0" applyNumberFormat="1" applyBorder="1" applyAlignment="1">
      <alignment vertical="center"/>
    </xf>
    <xf numFmtId="178" fontId="0" fillId="0" borderId="42" xfId="0" applyNumberFormat="1" applyBorder="1" applyAlignment="1">
      <alignment vertical="center"/>
    </xf>
    <xf numFmtId="178" fontId="0" fillId="0" borderId="0" xfId="0" applyNumberFormat="1" applyBorder="1" applyAlignment="1">
      <alignment vertical="center"/>
    </xf>
    <xf numFmtId="178" fontId="0" fillId="0" borderId="69" xfId="0" applyNumberFormat="1" applyBorder="1" applyAlignment="1">
      <alignment vertical="center"/>
    </xf>
    <xf numFmtId="178" fontId="0" fillId="0" borderId="72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8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8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8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8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8" fontId="0" fillId="0" borderId="99" xfId="0" applyNumberFormat="1" applyBorder="1" applyAlignment="1">
      <alignment vertical="center"/>
    </xf>
    <xf numFmtId="178" fontId="0" fillId="0" borderId="100" xfId="0" applyNumberFormat="1" applyBorder="1" applyAlignment="1">
      <alignment vertical="center"/>
    </xf>
    <xf numFmtId="178" fontId="0" fillId="0" borderId="91" xfId="0" applyNumberFormat="1" applyBorder="1" applyAlignment="1">
      <alignment vertical="center"/>
    </xf>
    <xf numFmtId="178" fontId="0" fillId="0" borderId="101" xfId="0" applyNumberFormat="1" applyBorder="1" applyAlignment="1">
      <alignment vertical="center"/>
    </xf>
    <xf numFmtId="178" fontId="0" fillId="0" borderId="102" xfId="0" applyNumberFormat="1" applyBorder="1" applyAlignment="1">
      <alignment vertical="center"/>
    </xf>
    <xf numFmtId="178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8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8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8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8" fontId="0" fillId="0" borderId="17" xfId="0" applyNumberFormat="1" applyBorder="1" applyAlignment="1">
      <alignment vertical="center"/>
    </xf>
    <xf numFmtId="178" fontId="0" fillId="0" borderId="109" xfId="0" applyNumberFormat="1" applyBorder="1" applyAlignment="1">
      <alignment vertical="center"/>
    </xf>
    <xf numFmtId="178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8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8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8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8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8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8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8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8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8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8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8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8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8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8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8" fontId="9" fillId="5" borderId="127" xfId="0" applyNumberFormat="1" applyFont="1" applyFill="1" applyBorder="1" applyAlignment="1">
      <alignment horizontal="center" vertical="center"/>
    </xf>
    <xf numFmtId="178" fontId="9" fillId="5" borderId="114" xfId="0" applyNumberFormat="1" applyFont="1" applyFill="1" applyBorder="1" applyAlignment="1">
      <alignment horizontal="center" vertical="center"/>
    </xf>
    <xf numFmtId="178" fontId="9" fillId="5" borderId="169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/>
    </xf>
    <xf numFmtId="178" fontId="9" fillId="5" borderId="128" xfId="0" applyNumberFormat="1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/>
    </xf>
    <xf numFmtId="178" fontId="9" fillId="5" borderId="170" xfId="0" applyNumberFormat="1" applyFont="1" applyFill="1" applyBorder="1" applyAlignment="1">
      <alignment horizontal="center" vertical="center"/>
    </xf>
    <xf numFmtId="178" fontId="9" fillId="5" borderId="121" xfId="0" applyNumberFormat="1" applyFont="1" applyFill="1" applyBorder="1" applyAlignment="1">
      <alignment horizontal="center" vertical="center"/>
    </xf>
    <xf numFmtId="178" fontId="9" fillId="5" borderId="131" xfId="0" applyNumberFormat="1" applyFont="1" applyFill="1" applyBorder="1" applyAlignment="1">
      <alignment horizontal="center" vertical="center"/>
    </xf>
    <xf numFmtId="178" fontId="9" fillId="5" borderId="117" xfId="0" applyNumberFormat="1" applyFont="1" applyFill="1" applyBorder="1" applyAlignment="1">
      <alignment horizontal="center" vertical="center"/>
    </xf>
    <xf numFmtId="178" fontId="9" fillId="5" borderId="171" xfId="0" applyNumberFormat="1" applyFont="1" applyFill="1" applyBorder="1" applyAlignment="1">
      <alignment horizontal="center" vertical="center"/>
    </xf>
    <xf numFmtId="178" fontId="9" fillId="5" borderId="125" xfId="0" applyNumberFormat="1" applyFont="1" applyFill="1" applyBorder="1" applyAlignment="1">
      <alignment horizontal="center" vertical="center"/>
    </xf>
    <xf numFmtId="178" fontId="9" fillId="5" borderId="92" xfId="0" applyNumberFormat="1" applyFont="1" applyFill="1" applyBorder="1" applyAlignment="1">
      <alignment horizontal="center" vertical="center"/>
    </xf>
    <xf numFmtId="178" fontId="9" fillId="5" borderId="41" xfId="0" applyNumberFormat="1" applyFont="1" applyFill="1" applyBorder="1" applyAlignment="1">
      <alignment horizontal="center" vertical="center"/>
    </xf>
    <xf numFmtId="178" fontId="9" fillId="5" borderId="172" xfId="0" applyNumberFormat="1" applyFont="1" applyFill="1" applyBorder="1" applyAlignment="1">
      <alignment horizontal="center" vertical="center"/>
    </xf>
    <xf numFmtId="178" fontId="9" fillId="5" borderId="103" xfId="0" applyNumberFormat="1" applyFont="1" applyFill="1" applyBorder="1" applyAlignment="1">
      <alignment horizontal="center" vertical="center"/>
    </xf>
    <xf numFmtId="178" fontId="9" fillId="5" borderId="97" xfId="0" applyNumberFormat="1" applyFont="1" applyFill="1" applyBorder="1" applyAlignment="1">
      <alignment horizontal="center" vertical="center"/>
    </xf>
    <xf numFmtId="178" fontId="9" fillId="5" borderId="40" xfId="0" applyNumberFormat="1" applyFont="1" applyFill="1" applyBorder="1" applyAlignment="1">
      <alignment horizontal="center" vertical="center"/>
    </xf>
    <xf numFmtId="178" fontId="9" fillId="5" borderId="173" xfId="0" applyNumberFormat="1" applyFont="1" applyFill="1" applyBorder="1" applyAlignment="1">
      <alignment horizontal="center" vertical="center"/>
    </xf>
    <xf numFmtId="178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8" fontId="9" fillId="5" borderId="127" xfId="0" applyNumberFormat="1" applyFont="1" applyFill="1" applyBorder="1" applyAlignment="1">
      <alignment horizontal="center" vertical="center" wrapText="1"/>
    </xf>
    <xf numFmtId="178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8" fontId="9" fillId="5" borderId="128" xfId="0" applyNumberFormat="1" applyFont="1" applyFill="1" applyBorder="1" applyAlignment="1">
      <alignment horizontal="center" vertical="center" wrapText="1"/>
    </xf>
    <xf numFmtId="178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8" fontId="9" fillId="5" borderId="131" xfId="0" applyNumberFormat="1" applyFont="1" applyFill="1" applyBorder="1" applyAlignment="1">
      <alignment horizontal="center" vertical="center" wrapText="1"/>
    </xf>
    <xf numFmtId="178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8" fontId="9" fillId="5" borderId="62" xfId="0" applyNumberFormat="1" applyFont="1" applyFill="1" applyBorder="1" applyAlignment="1">
      <alignment horizontal="center" vertical="center" wrapText="1"/>
    </xf>
    <xf numFmtId="178" fontId="9" fillId="5" borderId="113" xfId="0" applyNumberFormat="1" applyFont="1" applyFill="1" applyBorder="1" applyAlignment="1">
      <alignment horizontal="center" vertical="center" wrapText="1"/>
    </xf>
    <xf numFmtId="178" fontId="9" fillId="12" borderId="119" xfId="0" applyNumberFormat="1" applyFont="1" applyFill="1" applyBorder="1" applyAlignment="1">
      <alignment horizontal="center" vertical="center"/>
    </xf>
    <xf numFmtId="178" fontId="9" fillId="12" borderId="121" xfId="0" applyNumberFormat="1" applyFont="1" applyFill="1" applyBorder="1" applyAlignment="1">
      <alignment horizontal="center" vertical="center"/>
    </xf>
    <xf numFmtId="178" fontId="9" fillId="12" borderId="125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 wrapText="1"/>
    </xf>
    <xf numFmtId="178" fontId="9" fillId="5" borderId="125" xfId="0" applyNumberFormat="1" applyFont="1" applyFill="1" applyBorder="1" applyAlignment="1">
      <alignment horizontal="center" vertical="center" wrapText="1"/>
    </xf>
    <xf numFmtId="178" fontId="9" fillId="12" borderId="104" xfId="0" applyNumberFormat="1" applyFont="1" applyFill="1" applyBorder="1" applyAlignment="1">
      <alignment horizontal="center" vertical="center"/>
    </xf>
    <xf numFmtId="178" fontId="9" fillId="5" borderId="121" xfId="0" applyNumberFormat="1" applyFont="1" applyFill="1" applyBorder="1" applyAlignment="1">
      <alignment horizontal="center" vertical="center" wrapText="1"/>
    </xf>
    <xf numFmtId="178" fontId="9" fillId="12" borderId="113" xfId="0" applyNumberFormat="1" applyFont="1" applyFill="1" applyBorder="1" applyAlignment="1">
      <alignment horizontal="center" vertical="center"/>
    </xf>
    <xf numFmtId="178" fontId="9" fillId="12" borderId="83" xfId="0" applyNumberFormat="1" applyFont="1" applyFill="1" applyBorder="1" applyAlignment="1">
      <alignment horizontal="center" vertical="center"/>
    </xf>
    <xf numFmtId="178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3" activePane="bottomRight" state="frozen"/>
      <selection/>
      <selection pane="topRight"/>
      <selection pane="bottomLeft"/>
      <selection pane="bottomRight" activeCell="BQ35" sqref="BQ35"/>
    </sheetView>
  </sheetViews>
  <sheetFormatPr defaultColWidth="9" defaultRowHeight="25.5"/>
  <cols>
    <col min="2" max="2" width="10.625" customWidth="1"/>
    <col min="3" max="3" width="25.625" customWidth="1"/>
    <col min="4" max="5" width="10.4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/>
      <c r="AZ4" s="1032">
        <v>1</v>
      </c>
      <c r="BA4" s="990"/>
      <c r="BB4" s="1031"/>
      <c r="BC4" s="1032"/>
      <c r="BD4" s="1032"/>
      <c r="BE4" s="1032"/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 t="str">
        <f t="shared" si="6"/>
        <v>-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93.3333333333333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0.12</v>
      </c>
      <c r="BF8" s="773">
        <v>0.07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466.666666666667</v>
      </c>
      <c r="CA8" s="833">
        <f t="shared" si="6"/>
        <v>466.666666666667</v>
      </c>
      <c r="CB8" s="833">
        <f t="shared" si="6"/>
        <v>70</v>
      </c>
      <c r="CC8" s="833">
        <f t="shared" si="6"/>
        <v>116.666666666667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 t="str">
        <f t="shared" si="8"/>
        <v>-</v>
      </c>
      <c r="CA10" s="837">
        <f t="shared" si="6"/>
        <v>280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8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/>
      <c r="AG11" s="704"/>
      <c r="AH11" s="704"/>
      <c r="AI11" s="1001"/>
      <c r="AJ11" s="703">
        <v>1</v>
      </c>
      <c r="AK11" s="704">
        <v>3</v>
      </c>
      <c r="AL11" s="704">
        <v>2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9</v>
      </c>
      <c r="AW11" s="1032">
        <v>16</v>
      </c>
      <c r="AX11" s="1032">
        <v>13</v>
      </c>
      <c r="AY11" s="1032">
        <v>11</v>
      </c>
      <c r="AZ11" s="1032">
        <v>3</v>
      </c>
      <c r="BA11" s="1035">
        <v>3</v>
      </c>
      <c r="BB11" s="1031">
        <v>0.42</v>
      </c>
      <c r="BC11" s="1032">
        <v>1.18</v>
      </c>
      <c r="BD11" s="1032">
        <v>0.59</v>
      </c>
      <c r="BE11" s="1032">
        <v>0.35</v>
      </c>
      <c r="BF11" s="1032">
        <v>0.12</v>
      </c>
      <c r="BG11" s="1035">
        <v>0.12</v>
      </c>
      <c r="BH11" s="1049">
        <f t="shared" si="0"/>
        <v>4</v>
      </c>
      <c r="BI11" s="799">
        <f t="shared" si="1"/>
        <v>5</v>
      </c>
      <c r="BJ11" s="799">
        <f t="shared" si="2"/>
        <v>5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>
        <v>3</v>
      </c>
      <c r="BP11" s="1014"/>
      <c r="BQ11" s="1014"/>
      <c r="BR11" s="1014"/>
      <c r="BS11" s="1002"/>
      <c r="BT11" s="798">
        <f t="shared" si="7"/>
        <v>4</v>
      </c>
      <c r="BU11" s="814">
        <f t="shared" si="5"/>
        <v>8</v>
      </c>
      <c r="BV11" s="814">
        <f t="shared" si="5"/>
        <v>5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66.6666666666667</v>
      </c>
      <c r="CA11" s="1060">
        <f t="shared" si="6"/>
        <v>47.4576271186441</v>
      </c>
      <c r="CB11" s="1060">
        <f t="shared" si="6"/>
        <v>59.3220338983051</v>
      </c>
      <c r="CC11" s="1060">
        <f t="shared" si="6"/>
        <v>100</v>
      </c>
      <c r="CD11" s="1060">
        <f t="shared" si="6"/>
        <v>175</v>
      </c>
      <c r="CE11" s="1079">
        <f t="shared" si="6"/>
        <v>233.333333333333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8</v>
      </c>
      <c r="AS12" s="1037">
        <v>7</v>
      </c>
      <c r="AT12" s="1037">
        <v>2</v>
      </c>
      <c r="AU12" s="1038">
        <v>3</v>
      </c>
      <c r="AV12" s="1036">
        <v>15</v>
      </c>
      <c r="AW12" s="1037">
        <v>13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1.47</v>
      </c>
      <c r="BC12" s="1037">
        <v>0.59</v>
      </c>
      <c r="BD12" s="1037">
        <v>0.83</v>
      </c>
      <c r="BE12" s="1037">
        <v>0.75</v>
      </c>
      <c r="BF12" s="1037">
        <v>0.44</v>
      </c>
      <c r="BG12" s="1038">
        <v>0.34</v>
      </c>
      <c r="BH12" s="802">
        <f t="shared" si="0"/>
        <v>0</v>
      </c>
      <c r="BI12" s="803">
        <f t="shared" si="1"/>
        <v>6</v>
      </c>
      <c r="BJ12" s="803">
        <f t="shared" si="2"/>
        <v>7</v>
      </c>
      <c r="BK12" s="803">
        <f t="shared" si="3"/>
        <v>3</v>
      </c>
      <c r="BL12" s="803">
        <f t="shared" si="4"/>
        <v>0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0</v>
      </c>
      <c r="BU12" s="818">
        <f t="shared" si="5"/>
        <v>6</v>
      </c>
      <c r="BV12" s="818">
        <f t="shared" si="5"/>
        <v>7</v>
      </c>
      <c r="BW12" s="818">
        <f t="shared" si="5"/>
        <v>3</v>
      </c>
      <c r="BX12" s="818">
        <f t="shared" si="5"/>
        <v>0</v>
      </c>
      <c r="BY12" s="1067">
        <f t="shared" si="5"/>
        <v>3</v>
      </c>
      <c r="BZ12" s="1068">
        <f t="shared" si="8"/>
        <v>0</v>
      </c>
      <c r="CA12" s="1069">
        <f t="shared" si="6"/>
        <v>71.1864406779661</v>
      </c>
      <c r="CB12" s="1069">
        <f t="shared" si="6"/>
        <v>59.0361445783133</v>
      </c>
      <c r="CC12" s="1069">
        <f t="shared" si="6"/>
        <v>28</v>
      </c>
      <c r="CD12" s="1069">
        <f t="shared" si="6"/>
        <v>0</v>
      </c>
      <c r="CE12" s="1080">
        <f t="shared" si="6"/>
        <v>61.7647058823529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4</v>
      </c>
      <c r="AE13" s="704"/>
      <c r="AF13" s="704">
        <v>1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50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3.58</v>
      </c>
      <c r="BC13" s="1032">
        <v>1.47</v>
      </c>
      <c r="BD13" s="1032">
        <v>1.25</v>
      </c>
      <c r="BE13" s="1032">
        <v>0.28</v>
      </c>
      <c r="BF13" s="1032">
        <v>0.29</v>
      </c>
      <c r="BG13" s="990"/>
      <c r="BH13" s="1049">
        <f t="shared" si="0"/>
        <v>4</v>
      </c>
      <c r="BI13" s="799">
        <f t="shared" si="1"/>
        <v>10</v>
      </c>
      <c r="BJ13" s="799">
        <f t="shared" si="2"/>
        <v>8</v>
      </c>
      <c r="BK13" s="799">
        <f t="shared" si="3"/>
        <v>3</v>
      </c>
      <c r="BL13" s="799">
        <f t="shared" si="4"/>
        <v>6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4</v>
      </c>
      <c r="BU13" s="814">
        <f t="shared" si="5"/>
        <v>10</v>
      </c>
      <c r="BV13" s="814">
        <f t="shared" si="5"/>
        <v>8</v>
      </c>
      <c r="BW13" s="814">
        <f t="shared" ref="BW13:BW15" si="9">BK13+BQ13</f>
        <v>3</v>
      </c>
      <c r="BX13" s="814">
        <f t="shared" ref="BX13:BX15" si="10">BL13+BR13</f>
        <v>6</v>
      </c>
      <c r="BY13" s="990"/>
      <c r="BZ13" s="1059">
        <f t="shared" si="8"/>
        <v>7.82122905027933</v>
      </c>
      <c r="CA13" s="1060">
        <f t="shared" si="6"/>
        <v>47.6190476190476</v>
      </c>
      <c r="CB13" s="1060">
        <f t="shared" si="6"/>
        <v>44.8</v>
      </c>
      <c r="CC13" s="1060">
        <f t="shared" ref="CC13:CC15" si="11">IF(BE13&lt;&gt;0,BW13/BE13*7,"-")</f>
        <v>75</v>
      </c>
      <c r="CD13" s="1060">
        <f t="shared" ref="CD13:CD15" si="12">IF(BF13&lt;&gt;0,BX13/BF13*7,"-")</f>
        <v>144.827586206897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3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40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21</v>
      </c>
      <c r="AQ14" s="773">
        <v>10</v>
      </c>
      <c r="AR14" s="773">
        <v>5</v>
      </c>
      <c r="AS14" s="1040">
        <v>3</v>
      </c>
      <c r="AT14" s="1040"/>
      <c r="AU14" s="995"/>
      <c r="AV14" s="568">
        <v>33</v>
      </c>
      <c r="AW14" s="773">
        <v>20</v>
      </c>
      <c r="AX14" s="773">
        <v>5</v>
      </c>
      <c r="AY14" s="1040">
        <v>5</v>
      </c>
      <c r="AZ14" s="1040">
        <v>1</v>
      </c>
      <c r="BA14" s="995"/>
      <c r="BB14" s="568">
        <v>2.76</v>
      </c>
      <c r="BC14" s="773">
        <v>1.01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3</v>
      </c>
      <c r="BI14" s="1046">
        <f t="shared" si="1"/>
        <v>8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>
        <v>10</v>
      </c>
      <c r="BO14" s="537"/>
      <c r="BP14" s="537"/>
      <c r="BQ14" s="537"/>
      <c r="BR14" s="537"/>
      <c r="BS14" s="995"/>
      <c r="BT14" s="587">
        <f t="shared" si="7"/>
        <v>13</v>
      </c>
      <c r="BU14" s="1061">
        <f t="shared" si="5"/>
        <v>8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32.9710144927536</v>
      </c>
      <c r="CA14" s="833">
        <f t="shared" si="6"/>
        <v>55.4455445544554</v>
      </c>
      <c r="CB14" s="833">
        <f t="shared" si="6"/>
        <v>87.5</v>
      </c>
      <c r="CC14" s="833">
        <f t="shared" si="11"/>
        <v>194.444444444444</v>
      </c>
      <c r="CD14" s="833">
        <f t="shared" si="12"/>
        <v>700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87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4</v>
      </c>
      <c r="AE15" s="967">
        <v>3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26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63</v>
      </c>
      <c r="AW15" s="778">
        <v>37</v>
      </c>
      <c r="AX15" s="778">
        <v>25</v>
      </c>
      <c r="AY15" s="1041">
        <v>4</v>
      </c>
      <c r="AZ15" s="1041">
        <v>1</v>
      </c>
      <c r="BA15" s="999"/>
      <c r="BB15" s="579">
        <v>3.75</v>
      </c>
      <c r="BC15" s="778">
        <v>2.43</v>
      </c>
      <c r="BD15" s="778">
        <v>0.99</v>
      </c>
      <c r="BE15" s="778">
        <v>0.13</v>
      </c>
      <c r="BF15" s="778">
        <v>0.12</v>
      </c>
      <c r="BG15" s="999"/>
      <c r="BH15" s="598">
        <f t="shared" si="0"/>
        <v>11</v>
      </c>
      <c r="BI15" s="1048">
        <f t="shared" si="1"/>
        <v>7</v>
      </c>
      <c r="BJ15" s="1048">
        <f t="shared" si="2"/>
        <v>7</v>
      </c>
      <c r="BK15" s="1048">
        <f t="shared" si="3"/>
        <v>5</v>
      </c>
      <c r="BL15" s="1048">
        <f t="shared" si="4"/>
        <v>1</v>
      </c>
      <c r="BM15" s="999"/>
      <c r="BN15" s="578">
        <v>7</v>
      </c>
      <c r="BO15" s="546">
        <v>8</v>
      </c>
      <c r="BP15" s="546"/>
      <c r="BQ15" s="546"/>
      <c r="BR15" s="546"/>
      <c r="BS15" s="999"/>
      <c r="BT15" s="599">
        <f t="shared" si="7"/>
        <v>18</v>
      </c>
      <c r="BU15" s="1065">
        <f t="shared" si="5"/>
        <v>15</v>
      </c>
      <c r="BV15" s="1065">
        <f t="shared" si="5"/>
        <v>7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33.6</v>
      </c>
      <c r="CA15" s="837">
        <f t="shared" si="6"/>
        <v>43.2098765432099</v>
      </c>
      <c r="CB15" s="837">
        <f t="shared" si="6"/>
        <v>49.4949494949495</v>
      </c>
      <c r="CC15" s="837">
        <f t="shared" si="11"/>
        <v>269.230769230769</v>
      </c>
      <c r="CD15" s="837">
        <f t="shared" si="12"/>
        <v>58.3333333333333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3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3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140</v>
      </c>
      <c r="CA16" s="1060">
        <f t="shared" si="6"/>
        <v>280</v>
      </c>
      <c r="CB16" s="1060">
        <f t="shared" si="6"/>
        <v>95.4545454545455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26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8</v>
      </c>
      <c r="AY17" s="773">
        <v>5</v>
      </c>
      <c r="AZ17" s="773">
        <v>2</v>
      </c>
      <c r="BA17" s="995"/>
      <c r="BB17" s="568">
        <v>0.59</v>
      </c>
      <c r="BC17" s="773">
        <v>1.46</v>
      </c>
      <c r="BD17" s="773">
        <v>0.59</v>
      </c>
      <c r="BE17" s="773">
        <v>0.32</v>
      </c>
      <c r="BF17" s="773">
        <v>0.39</v>
      </c>
      <c r="BG17" s="995"/>
      <c r="BH17" s="586">
        <f t="shared" si="0"/>
        <v>6</v>
      </c>
      <c r="BI17" s="1046">
        <f t="shared" si="1"/>
        <v>7</v>
      </c>
      <c r="BJ17" s="1046">
        <f t="shared" si="2"/>
        <v>5</v>
      </c>
      <c r="BK17" s="1046">
        <f t="shared" si="3"/>
        <v>3</v>
      </c>
      <c r="BL17" s="1046">
        <f t="shared" si="4"/>
        <v>8</v>
      </c>
      <c r="BM17" s="995"/>
      <c r="BN17" s="567"/>
      <c r="BO17" s="537">
        <v>6</v>
      </c>
      <c r="BP17" s="537"/>
      <c r="BQ17" s="537"/>
      <c r="BR17" s="537"/>
      <c r="BS17" s="995"/>
      <c r="BT17" s="587">
        <f t="shared" si="7"/>
        <v>6</v>
      </c>
      <c r="BU17" s="1061">
        <f t="shared" si="5"/>
        <v>13</v>
      </c>
      <c r="BV17" s="1061">
        <f t="shared" si="5"/>
        <v>5</v>
      </c>
      <c r="BW17" s="1061">
        <f t="shared" si="5"/>
        <v>3</v>
      </c>
      <c r="BX17" s="1061">
        <f t="shared" si="5"/>
        <v>8</v>
      </c>
      <c r="BY17" s="995"/>
      <c r="BZ17" s="832">
        <f t="shared" si="8"/>
        <v>71.1864406779661</v>
      </c>
      <c r="CA17" s="833">
        <f t="shared" si="6"/>
        <v>62.3287671232877</v>
      </c>
      <c r="CB17" s="833">
        <f t="shared" si="6"/>
        <v>59.3220338983051</v>
      </c>
      <c r="CC17" s="833">
        <f t="shared" si="6"/>
        <v>65.625</v>
      </c>
      <c r="CD17" s="833">
        <f t="shared" si="6"/>
        <v>143.589743589744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1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0.22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5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5</v>
      </c>
      <c r="BX18" s="1070">
        <f t="shared" si="5"/>
        <v>3</v>
      </c>
      <c r="BY18" s="1010"/>
      <c r="BZ18" s="844">
        <f t="shared" si="8"/>
        <v>95.4545454545455</v>
      </c>
      <c r="CA18" s="845">
        <f t="shared" si="6"/>
        <v>291.666666666667</v>
      </c>
      <c r="CB18" s="845">
        <f t="shared" si="6"/>
        <v>233.333333333333</v>
      </c>
      <c r="CC18" s="845">
        <f t="shared" si="6"/>
        <v>89.7435897435897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140</v>
      </c>
      <c r="CA20" s="1071">
        <f t="shared" si="8"/>
        <v>350</v>
      </c>
      <c r="CB20" s="1071">
        <f t="shared" si="8"/>
        <v>87.5</v>
      </c>
      <c r="CC20" s="1071">
        <f t="shared" si="8"/>
        <v>200</v>
      </c>
      <c r="CD20" s="1071">
        <f t="shared" si="8"/>
        <v>233.333333333333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70</v>
      </c>
      <c r="CB21" s="1069">
        <f t="shared" si="8"/>
        <v>300</v>
      </c>
      <c r="CC21" s="1069">
        <f t="shared" si="8"/>
        <v>933.333333333333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0.74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2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2</v>
      </c>
      <c r="BU22" s="814">
        <f t="shared" si="7"/>
        <v>1</v>
      </c>
      <c r="BV22" s="814">
        <f t="shared" si="7"/>
        <v>1</v>
      </c>
      <c r="BW22" s="814">
        <f t="shared" si="7"/>
        <v>4</v>
      </c>
      <c r="BX22" s="814">
        <f t="shared" si="7"/>
        <v>0</v>
      </c>
      <c r="BY22" s="990"/>
      <c r="BZ22" s="1059">
        <f t="shared" si="8"/>
        <v>18.9189189189189</v>
      </c>
      <c r="CA22" s="1060">
        <f t="shared" si="8"/>
        <v>31.8181818181818</v>
      </c>
      <c r="CB22" s="1060">
        <f t="shared" si="8"/>
        <v>25.9259259259259</v>
      </c>
      <c r="CC22" s="1060">
        <f t="shared" si="8"/>
        <v>147.368421052632</v>
      </c>
      <c r="CD22" s="1060">
        <f t="shared" si="8"/>
        <v>0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1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0.62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161.538461538462</v>
      </c>
      <c r="CA24" s="1060">
        <f t="shared" si="8"/>
        <v>82.3529411764706</v>
      </c>
      <c r="CB24" s="1060">
        <f t="shared" si="8"/>
        <v>77.7777777777778</v>
      </c>
      <c r="CC24" s="1060">
        <f t="shared" si="8"/>
        <v>1050</v>
      </c>
      <c r="CD24" s="1060">
        <f t="shared" si="8"/>
        <v>112</v>
      </c>
      <c r="CE24" s="1079">
        <f t="shared" si="8"/>
        <v>350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5</v>
      </c>
      <c r="AU25" s="1043">
        <v>7</v>
      </c>
      <c r="AV25" s="1033">
        <v>18</v>
      </c>
      <c r="AW25" s="1042">
        <v>19</v>
      </c>
      <c r="AX25" s="1042">
        <v>17</v>
      </c>
      <c r="AY25" s="1042">
        <v>18</v>
      </c>
      <c r="AZ25" s="1042">
        <v>16</v>
      </c>
      <c r="BA25" s="1043">
        <v>19</v>
      </c>
      <c r="BB25" s="1033">
        <v>0.7</v>
      </c>
      <c r="BC25" s="1042">
        <v>0.97</v>
      </c>
      <c r="BD25" s="1042">
        <v>0.61</v>
      </c>
      <c r="BE25" s="1042">
        <v>0.84</v>
      </c>
      <c r="BF25" s="1042">
        <v>0.42</v>
      </c>
      <c r="BG25" s="1043">
        <v>0.61</v>
      </c>
      <c r="BH25" s="800">
        <f t="shared" si="0"/>
        <v>6</v>
      </c>
      <c r="BI25" s="801">
        <f t="shared" si="1"/>
        <v>7</v>
      </c>
      <c r="BJ25" s="801">
        <f t="shared" si="2"/>
        <v>5</v>
      </c>
      <c r="BK25" s="801">
        <f t="shared" si="3"/>
        <v>7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72">
        <f t="shared" si="7"/>
        <v>6</v>
      </c>
      <c r="BZ25" s="1063">
        <f t="shared" si="8"/>
        <v>60</v>
      </c>
      <c r="CA25" s="1071">
        <f t="shared" si="8"/>
        <v>50.5154639175258</v>
      </c>
      <c r="CB25" s="1071">
        <f t="shared" si="8"/>
        <v>57.3770491803279</v>
      </c>
      <c r="CC25" s="1071">
        <f t="shared" si="8"/>
        <v>58.3333333333333</v>
      </c>
      <c r="CD25" s="1071">
        <f t="shared" si="8"/>
        <v>83.3333333333333</v>
      </c>
      <c r="CE25" s="1082">
        <f t="shared" si="8"/>
        <v>68.8524590163934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2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0.03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933.333333333333</v>
      </c>
      <c r="CA26" s="1071">
        <f t="shared" si="8"/>
        <v>700</v>
      </c>
      <c r="CB26" s="1071">
        <f t="shared" si="8"/>
        <v>164.705882352941</v>
      </c>
      <c r="CC26" s="1071">
        <f t="shared" si="8"/>
        <v>933.333333333333</v>
      </c>
      <c r="CD26" s="1071">
        <f t="shared" si="8"/>
        <v>93.3333333333333</v>
      </c>
      <c r="CE26" s="1082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8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800</v>
      </c>
      <c r="CA27" s="1069">
        <f t="shared" si="8"/>
        <v>87.5</v>
      </c>
      <c r="CB27" s="1069">
        <f t="shared" si="8"/>
        <v>105</v>
      </c>
      <c r="CC27" s="1069" t="str">
        <f t="shared" si="8"/>
        <v>-</v>
      </c>
      <c r="CD27" s="1069">
        <f t="shared" si="8"/>
        <v>700</v>
      </c>
      <c r="CE27" s="1080">
        <f t="shared" si="8"/>
        <v>123.529411764706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1400</v>
      </c>
      <c r="CA28" s="1075">
        <f t="shared" si="8"/>
        <v>300</v>
      </c>
      <c r="CB28" s="1075">
        <f t="shared" si="8"/>
        <v>466.666666666667</v>
      </c>
      <c r="CC28" s="1075">
        <f t="shared" si="8"/>
        <v>2450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37</v>
      </c>
      <c r="U29" s="1014">
        <v>24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1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21</v>
      </c>
      <c r="AS29" s="1032">
        <v>8</v>
      </c>
      <c r="AT29" s="1032">
        <v>11</v>
      </c>
      <c r="AU29" s="990"/>
      <c r="AV29" s="1031">
        <v>7</v>
      </c>
      <c r="AW29" s="1032">
        <v>10</v>
      </c>
      <c r="AX29" s="1032">
        <v>32</v>
      </c>
      <c r="AY29" s="1032">
        <v>30</v>
      </c>
      <c r="AZ29" s="1032">
        <v>21</v>
      </c>
      <c r="BA29" s="990"/>
      <c r="BB29" s="1031">
        <v>0.28</v>
      </c>
      <c r="BC29" s="1032">
        <v>0.77</v>
      </c>
      <c r="BD29" s="1032">
        <v>2.03</v>
      </c>
      <c r="BE29" s="1032">
        <v>1.18</v>
      </c>
      <c r="BF29" s="1032">
        <v>1.57</v>
      </c>
      <c r="BG29" s="990"/>
      <c r="BH29" s="1049">
        <f t="shared" si="13"/>
        <v>4</v>
      </c>
      <c r="BI29" s="799">
        <f t="shared" si="13"/>
        <v>7</v>
      </c>
      <c r="BJ29" s="799">
        <f t="shared" si="13"/>
        <v>8</v>
      </c>
      <c r="BK29" s="799">
        <f t="shared" si="13"/>
        <v>6</v>
      </c>
      <c r="BL29" s="799">
        <f>IF($A$1="补货",P29+V29+AB29,P29)</f>
        <v>6</v>
      </c>
      <c r="BM29" s="990"/>
      <c r="BN29" s="1013"/>
      <c r="BO29" s="1014"/>
      <c r="BP29" s="1014">
        <v>7</v>
      </c>
      <c r="BQ29" s="1014">
        <v>4</v>
      </c>
      <c r="BR29" s="1014">
        <v>5</v>
      </c>
      <c r="BS29" s="990"/>
      <c r="BT29" s="798">
        <f t="shared" si="7"/>
        <v>4</v>
      </c>
      <c r="BU29" s="814">
        <f t="shared" si="7"/>
        <v>7</v>
      </c>
      <c r="BV29" s="814">
        <f t="shared" si="7"/>
        <v>15</v>
      </c>
      <c r="BW29" s="814">
        <f t="shared" si="7"/>
        <v>10</v>
      </c>
      <c r="BX29" s="814">
        <f t="shared" si="7"/>
        <v>11</v>
      </c>
      <c r="BY29" s="990"/>
      <c r="BZ29" s="1059">
        <f t="shared" si="8"/>
        <v>100</v>
      </c>
      <c r="CA29" s="1060">
        <f t="shared" si="8"/>
        <v>63.6363636363636</v>
      </c>
      <c r="CB29" s="1060">
        <f t="shared" si="8"/>
        <v>51.7241379310345</v>
      </c>
      <c r="CC29" s="1060">
        <f t="shared" si="8"/>
        <v>59.3220338983051</v>
      </c>
      <c r="CD29" s="1060">
        <f t="shared" si="8"/>
        <v>49.0445859872611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1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7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0.32</v>
      </c>
      <c r="BD30" s="1037">
        <v>0.45</v>
      </c>
      <c r="BE30" s="1037">
        <v>0.75</v>
      </c>
      <c r="BF30" s="1037">
        <v>0.79</v>
      </c>
      <c r="BG30" s="999"/>
      <c r="BH30" s="802">
        <f t="shared" si="13"/>
        <v>3</v>
      </c>
      <c r="BI30" s="803">
        <f t="shared" si="13"/>
        <v>7</v>
      </c>
      <c r="BJ30" s="803">
        <f t="shared" si="13"/>
        <v>3</v>
      </c>
      <c r="BK30" s="803">
        <f t="shared" si="13"/>
        <v>5</v>
      </c>
      <c r="BL30" s="803">
        <f>IF($A$1="补货",P30+V30+AB30,P30)</f>
        <v>5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3</v>
      </c>
      <c r="BU30" s="818">
        <f t="shared" si="7"/>
        <v>7</v>
      </c>
      <c r="BV30" s="818">
        <f t="shared" si="7"/>
        <v>3</v>
      </c>
      <c r="BW30" s="818">
        <f t="shared" si="7"/>
        <v>5</v>
      </c>
      <c r="BX30" s="818">
        <f t="shared" si="7"/>
        <v>5</v>
      </c>
      <c r="BY30" s="999"/>
      <c r="BZ30" s="1068">
        <f t="shared" si="8"/>
        <v>61.7647058823529</v>
      </c>
      <c r="CA30" s="1069">
        <f t="shared" si="8"/>
        <v>153.125</v>
      </c>
      <c r="CB30" s="1069">
        <f t="shared" si="8"/>
        <v>46.6666666666667</v>
      </c>
      <c r="CC30" s="1069">
        <f t="shared" si="8"/>
        <v>46.6666666666667</v>
      </c>
      <c r="CD30" s="1069">
        <f t="shared" si="8"/>
        <v>44.3037974683544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2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0.34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11</v>
      </c>
      <c r="S36" s="1023">
        <v>8</v>
      </c>
      <c r="T36" s="1023">
        <v>12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0</v>
      </c>
      <c r="BI36" s="1052">
        <f>IF($A$1="补货",M36+S36+Y36,M36)</f>
        <v>2</v>
      </c>
      <c r="BJ36" s="1052">
        <f>IF($A$1="补货",N36+T36+Z36,N36)</f>
        <v>0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>
        <v>2</v>
      </c>
      <c r="BO36" s="1023"/>
      <c r="BP36" s="1023">
        <v>2</v>
      </c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>
        <f t="shared" ref="BZ36:CE36" si="25">IF(BB36&lt;&gt;0,BT36/BB36*7,"-")</f>
        <v>51.8518518518518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2</v>
      </c>
      <c r="M6" s="100">
        <f t="shared" si="0"/>
        <v>20.4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1</v>
      </c>
      <c r="M15" s="104">
        <f t="shared" si="0"/>
        <v>11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20</v>
      </c>
      <c r="M17" s="100">
        <f t="shared" si="0"/>
        <v>214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10</v>
      </c>
      <c r="M25" s="104">
        <f t="shared" si="0"/>
        <v>130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1</v>
      </c>
      <c r="M35" s="114">
        <f t="shared" si="0"/>
        <v>10.2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6</v>
      </c>
      <c r="M46" s="114">
        <f t="shared" si="0"/>
        <v>63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3</v>
      </c>
      <c r="M50" s="114">
        <f t="shared" si="0"/>
        <v>36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1</v>
      </c>
      <c r="M68" s="197">
        <f t="shared" ref="M68:M131" si="2">K68*L68</f>
        <v>11.2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1</v>
      </c>
      <c r="M73" s="100">
        <f t="shared" si="2"/>
        <v>19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9</v>
      </c>
      <c r="M89" s="104">
        <f t="shared" si="2"/>
        <v>121.5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1480</v>
      </c>
      <c r="E118" s="167"/>
      <c r="F118" s="95" t="s">
        <v>17</v>
      </c>
      <c r="G118" s="67" t="s">
        <v>1481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1</v>
      </c>
      <c r="M126" s="221">
        <f t="shared" si="2"/>
        <v>14.7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2</v>
      </c>
      <c r="M128" s="201">
        <f t="shared" si="2"/>
        <v>29.4</v>
      </c>
    </row>
    <row r="129" ht="50.1" customHeight="1" spans="2:13">
      <c r="B129" s="145" t="s">
        <v>696</v>
      </c>
      <c r="C129" s="145" t="s">
        <v>521</v>
      </c>
      <c r="D129" s="146" t="s">
        <v>1482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1483</v>
      </c>
      <c r="C135" s="59" t="s">
        <v>485</v>
      </c>
      <c r="D135" s="60" t="s">
        <v>1484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1485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1486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1487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2</v>
      </c>
      <c r="M176" s="100">
        <f t="shared" si="6"/>
        <v>25.4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3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108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500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10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7</v>
      </c>
      <c r="G15" s="860">
        <f>'在庫（雨衣）'!BO15</f>
        <v>8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120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6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7</v>
      </c>
      <c r="I29" s="853">
        <f>'在庫（雨衣）'!BQ29</f>
        <v>4</v>
      </c>
      <c r="J29" s="853">
        <f>'在庫（雨衣）'!BR29</f>
        <v>5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560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2</v>
      </c>
      <c r="G36" s="867">
        <f>'在庫（雨衣）'!BO36</f>
        <v>0</v>
      </c>
      <c r="H36" s="867">
        <f>'在庫（雨衣）'!BP36</f>
        <v>2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144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1288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S11" activePane="bottomRight" state="frozen"/>
      <selection/>
      <selection pane="topRight"/>
      <selection pane="bottomLeft"/>
      <selection pane="bottomRight" activeCell="BY6" sqref="BY6:CN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4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4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233.333333333333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1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82.3529411764706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350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1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0.05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1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140</v>
      </c>
      <c r="CP11" s="845">
        <f t="shared" si="6"/>
        <v>140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280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1050</v>
      </c>
      <c r="CO13" s="833">
        <f t="shared" si="18"/>
        <v>700</v>
      </c>
      <c r="CP13" s="833" t="str">
        <f t="shared" si="19"/>
        <v>-</v>
      </c>
      <c r="CQ13" s="834">
        <f t="shared" si="7"/>
        <v>700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700</v>
      </c>
      <c r="CQ14" s="834" t="str">
        <f t="shared" si="7"/>
        <v>-</v>
      </c>
      <c r="CR14" s="835">
        <f t="shared" si="20"/>
        <v>140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466.666666666667</v>
      </c>
      <c r="CN15" s="833" t="str">
        <f t="shared" si="17"/>
        <v>-</v>
      </c>
      <c r="CO15" s="833">
        <f t="shared" si="18"/>
        <v>700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/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/>
      <c r="BO17" s="797"/>
      <c r="BP17" s="790">
        <v>0.02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1050</v>
      </c>
      <c r="CN17" s="845" t="str">
        <f t="shared" si="17"/>
        <v>-</v>
      </c>
      <c r="CO17" s="845">
        <f t="shared" si="18"/>
        <v>466.666666666667</v>
      </c>
      <c r="CP17" s="845" t="str">
        <f t="shared" si="19"/>
        <v>-</v>
      </c>
      <c r="CQ17" s="846" t="str">
        <f t="shared" si="7"/>
        <v>-</v>
      </c>
      <c r="CR17" s="847">
        <f t="shared" si="20"/>
        <v>1050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140</v>
      </c>
      <c r="CN18" s="837">
        <f t="shared" si="17"/>
        <v>280</v>
      </c>
      <c r="CO18" s="837">
        <f t="shared" si="18"/>
        <v>100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65" sqref="R6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6</v>
      </c>
      <c r="J3" s="564">
        <v>9</v>
      </c>
      <c r="K3" s="564"/>
      <c r="L3" s="563"/>
      <c r="M3" s="563">
        <v>5</v>
      </c>
      <c r="N3" s="565">
        <v>11</v>
      </c>
      <c r="O3" s="565">
        <v>11</v>
      </c>
      <c r="P3" s="565">
        <v>0.91</v>
      </c>
      <c r="Q3" s="584">
        <f t="shared" ref="Q3:Q34" si="0">IF($A$1="补货",I3+J3+K3,I3)</f>
        <v>6</v>
      </c>
      <c r="R3" s="564"/>
      <c r="S3" s="584">
        <f>Q3+R3</f>
        <v>6</v>
      </c>
      <c r="T3" s="585">
        <f>IF(P3&lt;&gt;0,S3/P3*7,"-")</f>
        <v>46.1538461538462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>
        <v>16</v>
      </c>
      <c r="J4" s="567">
        <v>18</v>
      </c>
      <c r="K4" s="567">
        <v>70</v>
      </c>
      <c r="L4" s="566">
        <v>5</v>
      </c>
      <c r="M4" s="566">
        <v>25</v>
      </c>
      <c r="N4" s="568">
        <v>45</v>
      </c>
      <c r="O4" s="568">
        <v>56</v>
      </c>
      <c r="P4" s="568">
        <v>4.95</v>
      </c>
      <c r="Q4" s="586">
        <f t="shared" si="0"/>
        <v>16</v>
      </c>
      <c r="R4" s="567">
        <v>8</v>
      </c>
      <c r="S4" s="587">
        <f>Q4+R4</f>
        <v>24</v>
      </c>
      <c r="T4" s="588">
        <f>IF(P4&lt;&gt;0,S4/P4*7,"-")</f>
        <v>33.9393939393939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16</v>
      </c>
      <c r="K7" s="567"/>
      <c r="L7" s="566"/>
      <c r="M7" s="566">
        <v>1</v>
      </c>
      <c r="N7" s="568">
        <v>1</v>
      </c>
      <c r="O7" s="568">
        <v>4</v>
      </c>
      <c r="P7" s="568">
        <v>0.17</v>
      </c>
      <c r="Q7" s="586">
        <f t="shared" si="0"/>
        <v>3</v>
      </c>
      <c r="R7" s="567"/>
      <c r="S7" s="587">
        <f t="shared" si="1"/>
        <v>3</v>
      </c>
      <c r="T7" s="588">
        <f t="shared" si="2"/>
        <v>123.529411764706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3</v>
      </c>
      <c r="R8" s="567"/>
      <c r="S8" s="587">
        <f t="shared" si="1"/>
        <v>3</v>
      </c>
      <c r="T8" s="588">
        <f t="shared" si="2"/>
        <v>95.4545454545455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4</v>
      </c>
      <c r="P9" s="568">
        <v>0.13</v>
      </c>
      <c r="Q9" s="586">
        <f t="shared" si="0"/>
        <v>5</v>
      </c>
      <c r="R9" s="567"/>
      <c r="S9" s="587">
        <f t="shared" si="1"/>
        <v>5</v>
      </c>
      <c r="T9" s="588">
        <f t="shared" si="2"/>
        <v>269.230769230769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116.666666666667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280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121.739130434783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2</v>
      </c>
      <c r="R13" s="581"/>
      <c r="S13" s="596">
        <f t="shared" si="1"/>
        <v>2</v>
      </c>
      <c r="T13" s="597" t="str">
        <f t="shared" si="2"/>
        <v>-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116.666666666667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420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1050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300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300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190.909090909091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4</v>
      </c>
      <c r="J21" s="581">
        <v>-2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71.7948717948718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87.5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5</v>
      </c>
      <c r="J23" s="567">
        <v>19</v>
      </c>
      <c r="K23" s="567">
        <v>10</v>
      </c>
      <c r="L23" s="566">
        <v>2</v>
      </c>
      <c r="M23" s="566">
        <v>4</v>
      </c>
      <c r="N23" s="568">
        <v>11</v>
      </c>
      <c r="O23" s="568">
        <v>15</v>
      </c>
      <c r="P23" s="568">
        <v>1.2</v>
      </c>
      <c r="Q23" s="586">
        <f t="shared" si="0"/>
        <v>5</v>
      </c>
      <c r="R23" s="567">
        <v>4</v>
      </c>
      <c r="S23" s="587">
        <f t="shared" si="1"/>
        <v>9</v>
      </c>
      <c r="T23" s="588">
        <f t="shared" si="2"/>
        <v>52.5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51.219512195122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59.1549295774648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87.5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147.368421052632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2</v>
      </c>
      <c r="R34" s="593">
        <v>1</v>
      </c>
      <c r="S34" s="594">
        <f t="shared" si="1"/>
        <v>3</v>
      </c>
      <c r="T34" s="595">
        <f t="shared" si="2"/>
        <v>65.625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84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2</v>
      </c>
      <c r="R43" s="567"/>
      <c r="S43" s="587">
        <f t="shared" si="1"/>
        <v>2</v>
      </c>
      <c r="T43" s="588" t="str">
        <f t="shared" si="2"/>
        <v>-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100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140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4</v>
      </c>
      <c r="P47" s="568">
        <v>0.46</v>
      </c>
      <c r="Q47" s="586">
        <f t="shared" si="3"/>
        <v>3</v>
      </c>
      <c r="R47" s="567">
        <v>1</v>
      </c>
      <c r="S47" s="587">
        <f t="shared" si="4"/>
        <v>4</v>
      </c>
      <c r="T47" s="588">
        <f t="shared" si="5"/>
        <v>60.8695652173913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87.5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>
        <v>10</v>
      </c>
      <c r="L49" s="569"/>
      <c r="M49" s="569"/>
      <c r="N49" s="571">
        <v>4</v>
      </c>
      <c r="O49" s="571">
        <v>4</v>
      </c>
      <c r="P49" s="571">
        <v>0.2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700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41.1764705882353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56.7567567567568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107.692307692308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96.551724137931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58.3333333333333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4</v>
      </c>
      <c r="R62" s="567"/>
      <c r="S62" s="587">
        <f t="shared" si="8"/>
        <v>4</v>
      </c>
      <c r="T62" s="588" t="str">
        <f t="shared" si="9"/>
        <v>-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2</v>
      </c>
      <c r="J64" s="570">
        <v>8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0.61</v>
      </c>
      <c r="Q64" s="589">
        <f t="shared" si="3"/>
        <v>2</v>
      </c>
      <c r="R64" s="570">
        <v>3</v>
      </c>
      <c r="S64" s="590">
        <f t="shared" si="8"/>
        <v>5</v>
      </c>
      <c r="T64" s="591">
        <f t="shared" si="9"/>
        <v>57.3770491803279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700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210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4</v>
      </c>
      <c r="P79" s="568">
        <v>0.1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210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4</v>
      </c>
      <c r="J23" s="537">
        <v>38</v>
      </c>
      <c r="K23" s="538">
        <f t="shared" si="2"/>
        <v>152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1</v>
      </c>
      <c r="J34" s="540">
        <v>38</v>
      </c>
      <c r="K34" s="541">
        <f t="shared" si="2"/>
        <v>38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1</v>
      </c>
      <c r="J47" s="537">
        <v>36</v>
      </c>
      <c r="K47" s="538">
        <f t="shared" si="2"/>
        <v>36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3</v>
      </c>
      <c r="J64" s="537">
        <v>36</v>
      </c>
      <c r="K64" s="538">
        <f t="shared" si="3"/>
        <v>108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17</v>
      </c>
      <c r="J81" s="550"/>
      <c r="K81" s="550">
        <f>SUM(K3:K80)</f>
        <v>570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55" zoomScaleNormal="55" workbookViewId="0">
      <pane xSplit="10" ySplit="3" topLeftCell="K183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2800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4</v>
      </c>
      <c r="V5" s="82"/>
      <c r="W5" s="452">
        <f t="shared" si="1"/>
        <v>4</v>
      </c>
      <c r="X5" s="453">
        <f t="shared" si="2"/>
        <v>40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3</v>
      </c>
      <c r="M6" s="437"/>
      <c r="N6" s="62">
        <v>10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0.79</v>
      </c>
      <c r="U6" s="452">
        <f t="shared" si="0"/>
        <v>3</v>
      </c>
      <c r="V6" s="82">
        <v>2</v>
      </c>
      <c r="W6" s="452">
        <f t="shared" si="1"/>
        <v>5</v>
      </c>
      <c r="X6" s="453">
        <f t="shared" si="2"/>
        <v>44.3037974683544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5</v>
      </c>
      <c r="O7" s="65"/>
      <c r="P7" s="440"/>
      <c r="Q7" s="440">
        <v>4</v>
      </c>
      <c r="R7" s="440">
        <v>8</v>
      </c>
      <c r="S7" s="440">
        <v>11</v>
      </c>
      <c r="T7" s="440">
        <v>0.73</v>
      </c>
      <c r="U7" s="454">
        <f t="shared" si="0"/>
        <v>6</v>
      </c>
      <c r="V7" s="84"/>
      <c r="W7" s="455">
        <f t="shared" si="1"/>
        <v>6</v>
      </c>
      <c r="X7" s="456">
        <f t="shared" si="2"/>
        <v>57.5342465753425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2</v>
      </c>
      <c r="S11" s="440">
        <v>4</v>
      </c>
      <c r="T11" s="440">
        <v>0.2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105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5</v>
      </c>
      <c r="V14" s="82"/>
      <c r="W14" s="452">
        <f t="shared" si="1"/>
        <v>5</v>
      </c>
      <c r="X14" s="453">
        <f t="shared" si="2"/>
        <v>47.2972972972973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9</v>
      </c>
      <c r="R15" s="440">
        <v>12</v>
      </c>
      <c r="S15" s="440">
        <v>14</v>
      </c>
      <c r="T15" s="440">
        <v>1.42</v>
      </c>
      <c r="U15" s="454">
        <f t="shared" si="0"/>
        <v>8</v>
      </c>
      <c r="V15" s="84">
        <v>1</v>
      </c>
      <c r="W15" s="455">
        <f t="shared" si="1"/>
        <v>9</v>
      </c>
      <c r="X15" s="456">
        <f t="shared" si="2"/>
        <v>44.3661971830986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10</v>
      </c>
      <c r="V16" s="68"/>
      <c r="W16" s="458">
        <f t="shared" si="1"/>
        <v>10</v>
      </c>
      <c r="X16" s="459">
        <f t="shared" si="2"/>
        <v>49.645390070922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12</v>
      </c>
      <c r="M17" s="437"/>
      <c r="N17" s="62">
        <v>70</v>
      </c>
      <c r="O17" s="62">
        <v>100</v>
      </c>
      <c r="P17" s="438">
        <v>3</v>
      </c>
      <c r="Q17" s="438">
        <v>12</v>
      </c>
      <c r="R17" s="438">
        <v>38</v>
      </c>
      <c r="S17" s="438">
        <v>54</v>
      </c>
      <c r="T17" s="438">
        <v>4.51</v>
      </c>
      <c r="U17" s="452">
        <f t="shared" si="0"/>
        <v>12</v>
      </c>
      <c r="V17" s="82">
        <v>20</v>
      </c>
      <c r="W17" s="452">
        <f t="shared" si="1"/>
        <v>32</v>
      </c>
      <c r="X17" s="453">
        <f t="shared" si="2"/>
        <v>49.6674057649667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20</v>
      </c>
      <c r="M18" s="439"/>
      <c r="N18" s="65">
        <v>220</v>
      </c>
      <c r="O18" s="65"/>
      <c r="P18" s="440">
        <v>3</v>
      </c>
      <c r="Q18" s="440">
        <v>16</v>
      </c>
      <c r="R18" s="440">
        <v>41</v>
      </c>
      <c r="S18" s="440">
        <v>54</v>
      </c>
      <c r="T18" s="440">
        <v>4.19</v>
      </c>
      <c r="U18" s="454">
        <f t="shared" si="0"/>
        <v>20</v>
      </c>
      <c r="V18" s="84">
        <v>10</v>
      </c>
      <c r="W18" s="455">
        <f t="shared" si="1"/>
        <v>30</v>
      </c>
      <c r="X18" s="456">
        <f t="shared" si="2"/>
        <v>50.1193317422434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13</v>
      </c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15</v>
      </c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5</v>
      </c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4</v>
      </c>
      <c r="N22" s="81"/>
      <c r="O22" s="81"/>
      <c r="P22" s="440"/>
      <c r="Q22" s="440">
        <v>1</v>
      </c>
      <c r="R22" s="440">
        <v>2</v>
      </c>
      <c r="S22" s="440">
        <v>2</v>
      </c>
      <c r="T22" s="440">
        <v>0.17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500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72.9166666666667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9</v>
      </c>
      <c r="M25" s="439"/>
      <c r="N25" s="65">
        <v>140</v>
      </c>
      <c r="O25" s="65">
        <v>70</v>
      </c>
      <c r="P25" s="440">
        <v>2</v>
      </c>
      <c r="Q25" s="440">
        <v>7</v>
      </c>
      <c r="R25" s="440">
        <v>19</v>
      </c>
      <c r="S25" s="440">
        <v>28</v>
      </c>
      <c r="T25" s="440">
        <v>1.89</v>
      </c>
      <c r="U25" s="454">
        <f t="shared" si="0"/>
        <v>9</v>
      </c>
      <c r="V25" s="84">
        <v>10</v>
      </c>
      <c r="W25" s="455">
        <f t="shared" si="3"/>
        <v>19</v>
      </c>
      <c r="X25" s="456">
        <f t="shared" si="4"/>
        <v>70.3703703703704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700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4</v>
      </c>
      <c r="V28" s="83"/>
      <c r="W28" s="465">
        <f t="shared" si="3"/>
        <v>4</v>
      </c>
      <c r="X28" s="466">
        <f t="shared" si="4"/>
        <v>57.1428571428571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2</v>
      </c>
      <c r="R29" s="448">
        <v>3</v>
      </c>
      <c r="S29" s="448">
        <v>4</v>
      </c>
      <c r="T29" s="440">
        <v>0.46</v>
      </c>
      <c r="U29" s="84">
        <f t="shared" si="0"/>
        <v>1</v>
      </c>
      <c r="V29" s="84">
        <v>2</v>
      </c>
      <c r="W29" s="468">
        <f t="shared" si="3"/>
        <v>3</v>
      </c>
      <c r="X29" s="456">
        <f t="shared" si="4"/>
        <v>45.6521739130435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700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3</v>
      </c>
      <c r="V32" s="82"/>
      <c r="W32" s="463">
        <f t="shared" si="3"/>
        <v>3</v>
      </c>
      <c r="X32" s="453">
        <f t="shared" si="4"/>
        <v>65.625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8</v>
      </c>
      <c r="S33" s="448">
        <v>11</v>
      </c>
      <c r="T33" s="440">
        <v>0.66</v>
      </c>
      <c r="U33" s="84">
        <f t="shared" si="0"/>
        <v>5</v>
      </c>
      <c r="V33" s="84"/>
      <c r="W33" s="468">
        <f t="shared" si="3"/>
        <v>5</v>
      </c>
      <c r="X33" s="456">
        <f t="shared" si="4"/>
        <v>53.030303030303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2</v>
      </c>
      <c r="V35" s="82">
        <v>1</v>
      </c>
      <c r="W35" s="463">
        <f t="shared" si="3"/>
        <v>3</v>
      </c>
      <c r="X35" s="453">
        <f t="shared" si="4"/>
        <v>47.7272727272727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2</v>
      </c>
      <c r="V36" s="82"/>
      <c r="W36" s="463">
        <f t="shared" si="3"/>
        <v>2</v>
      </c>
      <c r="X36" s="453">
        <f t="shared" si="4"/>
        <v>140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10</v>
      </c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14</v>
      </c>
      <c r="N39" s="62"/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3</v>
      </c>
      <c r="N40" s="65"/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3</v>
      </c>
      <c r="V42" s="82"/>
      <c r="W42" s="463">
        <f t="shared" si="3"/>
        <v>3</v>
      </c>
      <c r="X42" s="453">
        <f t="shared" si="4"/>
        <v>95.4545454545455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2</v>
      </c>
      <c r="V44" s="84">
        <v>1</v>
      </c>
      <c r="W44" s="468">
        <f t="shared" si="3"/>
        <v>3</v>
      </c>
      <c r="X44" s="456">
        <f t="shared" si="4"/>
        <v>53.8461538461538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3</v>
      </c>
      <c r="V45" s="68"/>
      <c r="W45" s="461">
        <f t="shared" si="3"/>
        <v>3</v>
      </c>
      <c r="X45" s="459">
        <f t="shared" si="4"/>
        <v>95.4545454545455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1.47</v>
      </c>
      <c r="U46" s="82">
        <f t="shared" si="0"/>
        <v>3</v>
      </c>
      <c r="V46" s="82">
        <v>6</v>
      </c>
      <c r="W46" s="463">
        <f t="shared" si="3"/>
        <v>9</v>
      </c>
      <c r="X46" s="453">
        <f t="shared" si="4"/>
        <v>42.8571428571429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2</v>
      </c>
      <c r="V49" s="68"/>
      <c r="W49" s="461">
        <f t="shared" si="3"/>
        <v>2</v>
      </c>
      <c r="X49" s="459">
        <f t="shared" si="4"/>
        <v>82.3529411764706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3</v>
      </c>
      <c r="M50" s="437"/>
      <c r="N50" s="62">
        <v>8</v>
      </c>
      <c r="O50" s="62"/>
      <c r="P50" s="446">
        <v>1</v>
      </c>
      <c r="Q50" s="446">
        <v>6</v>
      </c>
      <c r="R50" s="446">
        <v>7</v>
      </c>
      <c r="S50" s="446">
        <v>8</v>
      </c>
      <c r="T50" s="438">
        <v>1.29</v>
      </c>
      <c r="U50" s="82">
        <f t="shared" si="0"/>
        <v>3</v>
      </c>
      <c r="V50" s="82">
        <v>3</v>
      </c>
      <c r="W50" s="463">
        <f t="shared" si="3"/>
        <v>6</v>
      </c>
      <c r="X50" s="453">
        <f t="shared" si="4"/>
        <v>32.5581395348837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6</v>
      </c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8</v>
      </c>
      <c r="N55" s="79"/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8</v>
      </c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14</v>
      </c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15</v>
      </c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20</v>
      </c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12</v>
      </c>
      <c r="N60" s="65"/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61</v>
      </c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52</v>
      </c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40</v>
      </c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22</v>
      </c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9</v>
      </c>
      <c r="N65" s="62"/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1</v>
      </c>
      <c r="V68" s="82">
        <v>1</v>
      </c>
      <c r="W68" s="62">
        <f t="shared" si="5"/>
        <v>2</v>
      </c>
      <c r="X68" s="453">
        <f t="shared" si="6"/>
        <v>200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3</v>
      </c>
      <c r="V69" s="84"/>
      <c r="W69" s="65">
        <f t="shared" si="5"/>
        <v>3</v>
      </c>
      <c r="X69" s="456">
        <f t="shared" si="6"/>
        <v>175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4</v>
      </c>
      <c r="V71" s="82"/>
      <c r="W71" s="452">
        <f t="shared" si="5"/>
        <v>4</v>
      </c>
      <c r="X71" s="453">
        <f t="shared" si="6"/>
        <v>82.3529411764706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5</v>
      </c>
      <c r="V72" s="82"/>
      <c r="W72" s="452">
        <f t="shared" si="5"/>
        <v>5</v>
      </c>
      <c r="X72" s="453">
        <f t="shared" si="6"/>
        <v>50.7246376811594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4</v>
      </c>
      <c r="V73" s="82">
        <v>1</v>
      </c>
      <c r="W73" s="452">
        <f t="shared" si="5"/>
        <v>5</v>
      </c>
      <c r="X73" s="453">
        <f t="shared" si="6"/>
        <v>41.1764705882353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4</v>
      </c>
      <c r="M74" s="439"/>
      <c r="N74" s="65">
        <v>12</v>
      </c>
      <c r="O74" s="65"/>
      <c r="P74" s="440"/>
      <c r="Q74" s="440">
        <v>4</v>
      </c>
      <c r="R74" s="440">
        <v>7</v>
      </c>
      <c r="S74" s="440">
        <v>9</v>
      </c>
      <c r="T74" s="440">
        <v>0.67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41.7910447761194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2</v>
      </c>
      <c r="V77" s="82"/>
      <c r="W77" s="463">
        <f t="shared" si="5"/>
        <v>2</v>
      </c>
      <c r="X77" s="453" t="str">
        <f t="shared" si="6"/>
        <v>-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4</v>
      </c>
      <c r="V78" s="84"/>
      <c r="W78" s="468">
        <f t="shared" si="5"/>
        <v>4</v>
      </c>
      <c r="X78" s="456">
        <f t="shared" si="6"/>
        <v>147.368421052632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2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2</v>
      </c>
      <c r="V79" s="87"/>
      <c r="W79" s="469">
        <f t="shared" si="5"/>
        <v>2</v>
      </c>
      <c r="X79" s="470">
        <f t="shared" si="6"/>
        <v>51.8518518518518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300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53.8461538461538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1</v>
      </c>
      <c r="R88" s="482">
        <v>5</v>
      </c>
      <c r="S88" s="482">
        <v>14</v>
      </c>
      <c r="T88" s="482">
        <v>0.46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106.521739130435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/>
      <c r="M89" s="439"/>
      <c r="N89" s="65">
        <v>124</v>
      </c>
      <c r="O89" s="65"/>
      <c r="P89" s="485">
        <v>2</v>
      </c>
      <c r="Q89" s="485">
        <v>3</v>
      </c>
      <c r="R89" s="485">
        <v>7</v>
      </c>
      <c r="S89" s="485">
        <v>12</v>
      </c>
      <c r="T89" s="485">
        <v>1.29</v>
      </c>
      <c r="U89" s="454">
        <f t="shared" si="11"/>
        <v>0</v>
      </c>
      <c r="V89" s="84">
        <v>9</v>
      </c>
      <c r="W89" s="455">
        <f t="shared" si="13"/>
        <v>9</v>
      </c>
      <c r="X89" s="456">
        <f t="shared" si="12"/>
        <v>48.8372093023256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/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/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1</v>
      </c>
      <c r="N117" s="65">
        <v>12</v>
      </c>
      <c r="O117" s="65"/>
      <c r="P117" s="448"/>
      <c r="Q117" s="448">
        <v>1</v>
      </c>
      <c r="R117" s="448">
        <v>1</v>
      </c>
      <c r="S117" s="448">
        <v>1</v>
      </c>
      <c r="T117" s="440">
        <v>0.12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>
        <v>1</v>
      </c>
      <c r="W123" s="62">
        <f t="shared" si="14"/>
        <v>2</v>
      </c>
      <c r="X123" s="453">
        <f t="shared" si="15"/>
        <v>116.666666666667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3</v>
      </c>
      <c r="V124" s="82"/>
      <c r="W124" s="62">
        <f t="shared" si="14"/>
        <v>3</v>
      </c>
      <c r="X124" s="453">
        <f t="shared" si="15"/>
        <v>47.7272727272727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1</v>
      </c>
      <c r="M125" s="439"/>
      <c r="N125" s="65">
        <v>14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0.27</v>
      </c>
      <c r="U125" s="84">
        <f>IF($A$1="补货",L125+N125+O125,L125)</f>
        <v>1</v>
      </c>
      <c r="V125" s="84">
        <v>2</v>
      </c>
      <c r="W125" s="65">
        <f t="shared" si="14"/>
        <v>3</v>
      </c>
      <c r="X125" s="456">
        <f t="shared" si="15"/>
        <v>77.7777777777778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205.882352941176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91.304347826087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2</v>
      </c>
      <c r="R131" s="438">
        <v>2</v>
      </c>
      <c r="S131" s="438">
        <v>4</v>
      </c>
      <c r="T131" s="438">
        <v>0.27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129.62962962963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89.7435897435897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/>
      <c r="Q140" s="440">
        <v>2</v>
      </c>
      <c r="R140" s="440">
        <v>4</v>
      </c>
      <c r="S140" s="440">
        <v>5</v>
      </c>
      <c r="T140" s="440">
        <v>0.36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5</v>
      </c>
      <c r="T142" s="438">
        <v>0.36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840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/>
      <c r="T152" s="440"/>
      <c r="U152" s="454">
        <f t="shared" si="16"/>
        <v>3</v>
      </c>
      <c r="V152" s="84"/>
      <c r="W152" s="455">
        <f t="shared" si="19"/>
        <v>3</v>
      </c>
      <c r="X152" s="456" t="str">
        <f t="shared" si="20"/>
        <v>-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/>
      <c r="M158" s="437"/>
      <c r="N158" s="62">
        <v>15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0</v>
      </c>
      <c r="V158" s="82">
        <v>2</v>
      </c>
      <c r="W158" s="452">
        <f t="shared" si="19"/>
        <v>2</v>
      </c>
      <c r="X158" s="453">
        <f t="shared" si="20"/>
        <v>34.1463414634146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280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116.666666666667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280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4</v>
      </c>
      <c r="M187" s="495"/>
      <c r="N187" s="275">
        <v>4</v>
      </c>
      <c r="O187" s="275"/>
      <c r="P187" s="496"/>
      <c r="Q187" s="496">
        <v>2</v>
      </c>
      <c r="R187" s="496">
        <v>9</v>
      </c>
      <c r="S187" s="496">
        <v>18</v>
      </c>
      <c r="T187" s="497">
        <v>0.74</v>
      </c>
      <c r="U187" s="498">
        <f t="shared" si="21"/>
        <v>4</v>
      </c>
      <c r="V187" s="498"/>
      <c r="W187" s="500">
        <f t="shared" si="19"/>
        <v>4</v>
      </c>
      <c r="X187" s="499">
        <f t="shared" si="20"/>
        <v>37.8378378378378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35.8974358974359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2</v>
      </c>
      <c r="M6" s="100">
        <f t="shared" si="0"/>
        <v>20.4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1</v>
      </c>
      <c r="M15" s="104">
        <f t="shared" si="0"/>
        <v>11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20</v>
      </c>
      <c r="M17" s="100">
        <f t="shared" si="0"/>
        <v>214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10</v>
      </c>
      <c r="M18" s="104">
        <f t="shared" si="0"/>
        <v>107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10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1</v>
      </c>
      <c r="M35" s="114">
        <f t="shared" si="0"/>
        <v>10.2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1</v>
      </c>
      <c r="M44" s="120">
        <f t="shared" si="0"/>
        <v>10.2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6</v>
      </c>
      <c r="M46" s="114">
        <f t="shared" si="0"/>
        <v>63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3</v>
      </c>
      <c r="M50" s="114">
        <f t="shared" si="0"/>
        <v>36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1</v>
      </c>
      <c r="M68" s="418">
        <f t="shared" ref="M68:M131" si="5">K68*L68</f>
        <v>11.2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1</v>
      </c>
      <c r="M73" s="100">
        <f t="shared" si="5"/>
        <v>19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9</v>
      </c>
      <c r="M89" s="104">
        <f t="shared" si="5"/>
        <v>121.5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1</v>
      </c>
      <c r="M123" s="420">
        <f t="shared" si="5"/>
        <v>14.7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2</v>
      </c>
      <c r="M125" s="419">
        <f t="shared" si="5"/>
        <v>29.4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2</v>
      </c>
      <c r="M158" s="100">
        <f t="shared" si="9"/>
        <v>25.4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72</v>
      </c>
      <c r="M190" s="283">
        <f>SUM(M4:M189)</f>
        <v>717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8"/>
  <sheetViews>
    <sheetView showGridLines="0" tabSelected="1" zoomScale="85" zoomScaleNormal="85" workbookViewId="0">
      <selection activeCell="M12" sqref="M1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8050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4</v>
      </c>
      <c r="S7" s="45"/>
      <c r="T7" s="45">
        <f t="shared" si="0"/>
        <v>4</v>
      </c>
      <c r="U7" s="33">
        <f t="shared" si="1"/>
        <v>63.6363636363636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17</v>
      </c>
      <c r="K12" s="33"/>
      <c r="L12" s="33"/>
      <c r="M12" s="33"/>
      <c r="N12" s="33">
        <v>1</v>
      </c>
      <c r="O12" s="33">
        <v>1</v>
      </c>
      <c r="P12" s="33">
        <v>1</v>
      </c>
      <c r="Q12" s="43">
        <v>0.12</v>
      </c>
      <c r="R12" s="44">
        <f>IF($A$1="补货",IF(V12="FBA",I12,0)+K12+L12,IF(V12="FBA",I12,J12))</f>
        <v>17</v>
      </c>
      <c r="S12" s="45"/>
      <c r="T12" s="45">
        <f t="shared" si="0"/>
        <v>17</v>
      </c>
      <c r="U12" s="33">
        <f t="shared" si="1"/>
        <v>991.666666666667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1</v>
      </c>
      <c r="O13" s="33">
        <v>4</v>
      </c>
      <c r="P13" s="33">
        <v>4</v>
      </c>
      <c r="Q13" s="43">
        <v>0.27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181.481481481481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7233.33333333333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518.518518518518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34</v>
      </c>
      <c r="S20" s="351"/>
      <c r="T20" s="351">
        <f t="shared" si="0"/>
        <v>34</v>
      </c>
      <c r="U20" s="332">
        <f t="shared" si="1"/>
        <v>743.75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21</v>
      </c>
      <c r="S21" s="355"/>
      <c r="T21" s="355">
        <f t="shared" si="0"/>
        <v>21</v>
      </c>
      <c r="U21" s="335">
        <f t="shared" si="1"/>
        <v>272.222222222222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/>
      <c r="O23" s="33">
        <v>2</v>
      </c>
      <c r="P23" s="33">
        <v>4</v>
      </c>
      <c r="Q23" s="43">
        <v>0.13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1830.76923076923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991.666666666667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13</v>
      </c>
      <c r="K25" s="39"/>
      <c r="L25" s="39"/>
      <c r="M25" s="39">
        <v>2</v>
      </c>
      <c r="N25" s="39">
        <v>7</v>
      </c>
      <c r="O25" s="39">
        <v>7</v>
      </c>
      <c r="P25" s="39">
        <v>10</v>
      </c>
      <c r="Q25" s="48">
        <v>1.19</v>
      </c>
      <c r="R25" s="348">
        <f>IF($A$1="补货",IF(V25="FBA",I25,0)+K25+L25,IF(V25="FBA",I25,J25))</f>
        <v>13</v>
      </c>
      <c r="S25" s="50"/>
      <c r="T25" s="50">
        <f t="shared" si="0"/>
        <v>13</v>
      </c>
      <c r="U25" s="39">
        <f t="shared" si="1"/>
        <v>76.4705882352941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8</v>
      </c>
      <c r="Q28" s="43">
        <v>0.73</v>
      </c>
      <c r="R28" s="44">
        <f>IF($A$1="补货",IF(V28="FBA",I28,0)+K28+L28,IF(V28="FBA",I28,J28))</f>
        <v>106</v>
      </c>
      <c r="S28" s="45"/>
      <c r="T28" s="45">
        <f t="shared" si="0"/>
        <v>106</v>
      </c>
      <c r="U28" s="33">
        <f t="shared" si="1"/>
        <v>1016.43835616438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53</v>
      </c>
      <c r="K29" s="33"/>
      <c r="L29" s="33"/>
      <c r="M29" s="33">
        <v>4</v>
      </c>
      <c r="N29" s="33">
        <v>5</v>
      </c>
      <c r="O29" s="33">
        <v>12</v>
      </c>
      <c r="P29" s="33">
        <v>17</v>
      </c>
      <c r="Q29" s="43">
        <v>1.98</v>
      </c>
      <c r="R29" s="44">
        <f>IF($A$1="补货",IF(V29="FBA",I29,0)+K29+L29,IF(V29="FBA",I29,J29))</f>
        <v>53</v>
      </c>
      <c r="S29" s="45"/>
      <c r="T29" s="45">
        <f t="shared" si="0"/>
        <v>53</v>
      </c>
      <c r="U29" s="33">
        <f t="shared" si="1"/>
        <v>187.373737373737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560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1400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38</v>
      </c>
      <c r="J60" s="337"/>
      <c r="K60" s="338">
        <v>157</v>
      </c>
      <c r="L60" s="338"/>
      <c r="M60" s="338">
        <v>3</v>
      </c>
      <c r="N60" s="338">
        <v>4</v>
      </c>
      <c r="O60" s="338">
        <v>6</v>
      </c>
      <c r="P60" s="338">
        <v>7</v>
      </c>
      <c r="Q60" s="357">
        <v>1.75</v>
      </c>
      <c r="R60" s="358">
        <f>IF($A$1="补货",IF(V60="FBA",I60,0)+K60+L60,IF(V60="FBA",I60,J60))</f>
        <v>38</v>
      </c>
      <c r="S60" s="359"/>
      <c r="T60" s="359">
        <f t="shared" si="2"/>
        <v>38</v>
      </c>
      <c r="U60" s="338">
        <f t="shared" si="3"/>
        <v>152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4700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2436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33250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0.27</v>
      </c>
      <c r="R74" s="44">
        <f>IF($A$1="补货",IF(V74="FBA",I74,0)+K74+L74,IF(V74="FBA",I74,J74))</f>
        <v>48</v>
      </c>
      <c r="S74" s="45"/>
      <c r="T74" s="45">
        <f t="shared" si="4"/>
        <v>48</v>
      </c>
      <c r="U74" s="33">
        <f t="shared" si="5"/>
        <v>1244.44444444444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4340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94</v>
      </c>
      <c r="S79" s="45"/>
      <c r="T79" s="45">
        <f t="shared" si="4"/>
        <v>94</v>
      </c>
      <c r="U79" s="33">
        <f t="shared" si="5"/>
        <v>5483.33333333333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10</v>
      </c>
      <c r="K80" s="33">
        <v>50</v>
      </c>
      <c r="L80" s="33"/>
      <c r="M80" s="33">
        <v>1</v>
      </c>
      <c r="N80" s="33">
        <v>2</v>
      </c>
      <c r="O80" s="33">
        <v>4</v>
      </c>
      <c r="P80" s="33">
        <v>5</v>
      </c>
      <c r="Q80" s="43">
        <v>0.51</v>
      </c>
      <c r="R80" s="44">
        <f>IF($A$1="补货",IF(V80="FBA",I80,0)+K80+L80,IF(V80="FBA",I80,J80))</f>
        <v>10</v>
      </c>
      <c r="S80" s="45"/>
      <c r="T80" s="45">
        <f t="shared" si="4"/>
        <v>10</v>
      </c>
      <c r="U80" s="33">
        <f t="shared" si="5"/>
        <v>137.254901960784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10</v>
      </c>
      <c r="K81" s="33">
        <v>88</v>
      </c>
      <c r="L81" s="33"/>
      <c r="M81" s="33">
        <v>2</v>
      </c>
      <c r="N81" s="33">
        <v>3</v>
      </c>
      <c r="O81" s="33">
        <v>3</v>
      </c>
      <c r="P81" s="33">
        <v>3</v>
      </c>
      <c r="Q81" s="43">
        <v>0.66</v>
      </c>
      <c r="R81" s="44">
        <f>IF($A$1="补货",IF(V81="FBA",I81,0)+K81+L81,IF(V81="FBA",I81,J81))</f>
        <v>10</v>
      </c>
      <c r="S81" s="45"/>
      <c r="T81" s="45">
        <f t="shared" si="4"/>
        <v>10</v>
      </c>
      <c r="U81" s="33">
        <f t="shared" si="5"/>
        <v>106.060606060606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10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10</v>
      </c>
      <c r="S82" s="45"/>
      <c r="T82" s="45">
        <f t="shared" si="4"/>
        <v>10</v>
      </c>
      <c r="U82" s="33">
        <f t="shared" si="5"/>
        <v>1000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8</v>
      </c>
      <c r="S83" s="50"/>
      <c r="T83" s="50">
        <f t="shared" si="4"/>
        <v>8</v>
      </c>
      <c r="U83" s="39">
        <f t="shared" si="5"/>
        <v>400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8</v>
      </c>
      <c r="S84" s="346"/>
      <c r="T84" s="346">
        <f t="shared" si="4"/>
        <v>8</v>
      </c>
      <c r="U84" s="329">
        <f t="shared" si="5"/>
        <v>280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7</v>
      </c>
      <c r="S85" s="45"/>
      <c r="T85" s="45">
        <f t="shared" si="4"/>
        <v>7</v>
      </c>
      <c r="U85" s="33" t="str">
        <f t="shared" si="5"/>
        <v>-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3</v>
      </c>
      <c r="S86" s="45"/>
      <c r="T86" s="45">
        <f t="shared" si="4"/>
        <v>3</v>
      </c>
      <c r="U86" s="33">
        <f t="shared" si="5"/>
        <v>175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155.555555555556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5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5</v>
      </c>
      <c r="S88" s="45"/>
      <c r="T88" s="45">
        <f t="shared" si="4"/>
        <v>5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4</v>
      </c>
      <c r="K91" s="39">
        <v>55</v>
      </c>
      <c r="L91" s="39"/>
      <c r="M91" s="39"/>
      <c r="N91" s="39">
        <v>2</v>
      </c>
      <c r="O91" s="39">
        <v>2</v>
      </c>
      <c r="P91" s="39">
        <v>2</v>
      </c>
      <c r="Q91" s="48">
        <v>0.24</v>
      </c>
      <c r="R91" s="348">
        <f>IF($A$1="补货",IF(V91="FBA",I91,0)+K91+L91,IF(V91="FBA",I91,J91))</f>
        <v>4</v>
      </c>
      <c r="S91" s="50"/>
      <c r="T91" s="50">
        <f t="shared" si="4"/>
        <v>4</v>
      </c>
      <c r="U91" s="39">
        <f t="shared" si="5"/>
        <v>116.666666666667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 t="str">
        <f t="shared" si="5"/>
        <v>-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2</v>
      </c>
      <c r="S104" s="355"/>
      <c r="T104" s="355">
        <f t="shared" si="4"/>
        <v>2</v>
      </c>
      <c r="U104" s="335">
        <f t="shared" si="5"/>
        <v>116.666666666667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21</v>
      </c>
      <c r="P108" s="338">
        <v>30</v>
      </c>
      <c r="Q108" s="357">
        <v>2.36</v>
      </c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>
        <f t="shared" si="5"/>
        <v>0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750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3080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116.666666666667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11</v>
      </c>
      <c r="S123" s="343"/>
      <c r="T123" s="343">
        <f t="shared" si="4"/>
        <v>11</v>
      </c>
      <c r="U123" s="36">
        <f t="shared" si="5"/>
        <v>187.80487804878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5</v>
      </c>
      <c r="J124" s="328"/>
      <c r="K124" s="329"/>
      <c r="L124" s="329"/>
      <c r="M124" s="329">
        <v>3</v>
      </c>
      <c r="N124" s="329">
        <v>6</v>
      </c>
      <c r="O124" s="329">
        <v>14</v>
      </c>
      <c r="P124" s="329">
        <v>22</v>
      </c>
      <c r="Q124" s="344">
        <v>1.7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20.5882352941176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/>
      <c r="N125" s="33">
        <v>3</v>
      </c>
      <c r="O125" s="33">
        <v>11</v>
      </c>
      <c r="P125" s="33">
        <v>17</v>
      </c>
      <c r="Q125" s="43">
        <v>0.86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20</v>
      </c>
      <c r="J126" s="32"/>
      <c r="K126" s="33">
        <v>67</v>
      </c>
      <c r="L126" s="33"/>
      <c r="M126" s="33">
        <v>1</v>
      </c>
      <c r="N126" s="33">
        <v>3</v>
      </c>
      <c r="O126" s="33">
        <v>8</v>
      </c>
      <c r="P126" s="33">
        <v>11</v>
      </c>
      <c r="Q126" s="43">
        <v>0.81</v>
      </c>
      <c r="R126" s="44">
        <f>IF($A$1="补货",IF(V126="FBA",I126,0)+K126+L126,IF(V126="FBA",I126,J126))</f>
        <v>20</v>
      </c>
      <c r="S126" s="45"/>
      <c r="T126" s="45">
        <f t="shared" si="4"/>
        <v>20</v>
      </c>
      <c r="U126" s="33">
        <f t="shared" si="5"/>
        <v>172.839506172839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28</v>
      </c>
      <c r="J127" s="38"/>
      <c r="K127" s="39">
        <v>128</v>
      </c>
      <c r="L127" s="39"/>
      <c r="M127" s="39">
        <v>4</v>
      </c>
      <c r="N127" s="39">
        <v>7</v>
      </c>
      <c r="O127" s="39">
        <v>15</v>
      </c>
      <c r="P127" s="39">
        <v>24</v>
      </c>
      <c r="Q127" s="48">
        <v>1.99</v>
      </c>
      <c r="R127" s="348">
        <f>IF($A$1="补货",IF(V127="FBA",I127,0)+K127+L127,IF(V127="FBA",I127,J127))</f>
        <v>28</v>
      </c>
      <c r="S127" s="50"/>
      <c r="T127" s="50">
        <f t="shared" si="4"/>
        <v>28</v>
      </c>
      <c r="U127" s="39">
        <f t="shared" si="5"/>
        <v>98.4924623115578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17</v>
      </c>
      <c r="J128" s="328"/>
      <c r="K128" s="329">
        <v>41</v>
      </c>
      <c r="L128" s="329"/>
      <c r="M128" s="329"/>
      <c r="N128" s="329">
        <v>3</v>
      </c>
      <c r="O128" s="329">
        <v>3</v>
      </c>
      <c r="P128" s="329">
        <v>3</v>
      </c>
      <c r="Q128" s="344">
        <v>0.36</v>
      </c>
      <c r="R128" s="345">
        <f>IF($A$1="补货",IF(V128="FBA",I128,0)+K128+L128,IF(V128="FBA",I128,J128))</f>
        <v>17</v>
      </c>
      <c r="S128" s="346"/>
      <c r="T128" s="346">
        <f t="shared" ref="T128:T154" si="6">R128+S128</f>
        <v>17</v>
      </c>
      <c r="U128" s="329">
        <f t="shared" ref="U128:U154" si="7">IF(Q128&gt;0,T128/Q128*7,"-")</f>
        <v>330.555555555556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13</v>
      </c>
      <c r="P129" s="33">
        <v>20</v>
      </c>
      <c r="Q129" s="43">
        <v>1.34</v>
      </c>
      <c r="R129" s="44">
        <f>IF($A$1="补货",IF(V129="FBA",I129,0)+K129+L129,IF(V129="FBA",I129,J129))</f>
        <v>10</v>
      </c>
      <c r="S129" s="45"/>
      <c r="T129" s="45">
        <f t="shared" si="6"/>
        <v>10</v>
      </c>
      <c r="U129" s="33">
        <f t="shared" si="7"/>
        <v>52.2388059701493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21</v>
      </c>
      <c r="J130" s="32"/>
      <c r="K130" s="33">
        <v>95</v>
      </c>
      <c r="L130" s="33"/>
      <c r="M130" s="33">
        <v>9</v>
      </c>
      <c r="N130" s="33">
        <v>43</v>
      </c>
      <c r="O130" s="33">
        <v>86</v>
      </c>
      <c r="P130" s="33">
        <v>111</v>
      </c>
      <c r="Q130" s="43">
        <v>10.5</v>
      </c>
      <c r="R130" s="44">
        <f>IF($A$1="补货",IF(V130="FBA",I130,0)+K130+L130,IF(V130="FBA",I130,J130))</f>
        <v>21</v>
      </c>
      <c r="S130" s="45">
        <v>30</v>
      </c>
      <c r="T130" s="45">
        <f t="shared" si="6"/>
        <v>51</v>
      </c>
      <c r="U130" s="33">
        <f t="shared" si="7"/>
        <v>34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4</v>
      </c>
      <c r="J131" s="32"/>
      <c r="K131" s="33">
        <v>39</v>
      </c>
      <c r="L131" s="33"/>
      <c r="M131" s="33">
        <v>14</v>
      </c>
      <c r="N131" s="33">
        <v>40</v>
      </c>
      <c r="O131" s="33">
        <v>57</v>
      </c>
      <c r="P131" s="33">
        <v>84</v>
      </c>
      <c r="Q131" s="43">
        <v>8.9</v>
      </c>
      <c r="R131" s="44">
        <f>IF($A$1="补货",IF(V131="FBA",I131,0)+K131+L131,IF(V131="FBA",I131,J131))</f>
        <v>4</v>
      </c>
      <c r="S131" s="45">
        <v>40</v>
      </c>
      <c r="T131" s="45">
        <f t="shared" si="6"/>
        <v>44</v>
      </c>
      <c r="U131" s="33">
        <f t="shared" si="7"/>
        <v>34.6067415730337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3</v>
      </c>
      <c r="O132" s="33">
        <v>8</v>
      </c>
      <c r="P132" s="33">
        <v>11</v>
      </c>
      <c r="Q132" s="43">
        <v>0.66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42.4242424242424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3</v>
      </c>
      <c r="J133" s="35"/>
      <c r="K133" s="36">
        <v>60</v>
      </c>
      <c r="L133" s="36"/>
      <c r="M133" s="36">
        <v>2</v>
      </c>
      <c r="N133" s="36">
        <v>7</v>
      </c>
      <c r="O133" s="36">
        <v>8</v>
      </c>
      <c r="P133" s="36">
        <v>17</v>
      </c>
      <c r="Q133" s="341">
        <v>1.33</v>
      </c>
      <c r="R133" s="342">
        <f>IF($A$1="补货",IF(V133="FBA",I133,0)+K133+L133,IF(V133="FBA",I133,J133))</f>
        <v>3</v>
      </c>
      <c r="S133" s="343">
        <v>5</v>
      </c>
      <c r="T133" s="343">
        <f t="shared" si="6"/>
        <v>8</v>
      </c>
      <c r="U133" s="36">
        <f t="shared" si="7"/>
        <v>42.1052631578947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3</v>
      </c>
      <c r="J134" s="32"/>
      <c r="K134" s="33">
        <v>-7</v>
      </c>
      <c r="L134" s="33"/>
      <c r="M134" s="33">
        <v>5</v>
      </c>
      <c r="N134" s="33">
        <v>16</v>
      </c>
      <c r="O134" s="33">
        <v>22</v>
      </c>
      <c r="P134" s="33">
        <v>22</v>
      </c>
      <c r="Q134" s="408">
        <v>3.33</v>
      </c>
      <c r="R134" s="44">
        <f>IF($A$1="补货",IF(V134="FBA",I134,0)+K134+L134,IF(V134="FBA",I134,J134))</f>
        <v>3</v>
      </c>
      <c r="S134" s="45">
        <v>15</v>
      </c>
      <c r="T134" s="45">
        <f t="shared" si="6"/>
        <v>18</v>
      </c>
      <c r="U134" s="33">
        <f t="shared" si="7"/>
        <v>37.8378378378378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6</v>
      </c>
      <c r="O135" s="36">
        <v>15</v>
      </c>
      <c r="P135" s="36">
        <v>15</v>
      </c>
      <c r="Q135" s="341">
        <v>1.48</v>
      </c>
      <c r="R135" s="342">
        <f>IF($A$1="补货",IF(V135="FBA",I135,0)+K135+L135,IF(V135="FBA",I135,J135))</f>
        <v>5</v>
      </c>
      <c r="S135" s="343">
        <v>5</v>
      </c>
      <c r="T135" s="343">
        <f t="shared" si="6"/>
        <v>10</v>
      </c>
      <c r="U135" s="36">
        <f t="shared" si="7"/>
        <v>47.2972972972973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210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2</v>
      </c>
      <c r="J141" s="38"/>
      <c r="K141" s="39">
        <v>5</v>
      </c>
      <c r="L141" s="39"/>
      <c r="M141" s="39"/>
      <c r="N141" s="39">
        <v>2</v>
      </c>
      <c r="O141" s="39">
        <v>3</v>
      </c>
      <c r="P141" s="39">
        <v>3</v>
      </c>
      <c r="Q141" s="48">
        <v>0.29</v>
      </c>
      <c r="R141" s="342">
        <f>IF($A$1="补货",IF(V141="FBA",I141,0)+K141+L141,IF(V141="FBA",I141,J141))</f>
        <v>2</v>
      </c>
      <c r="S141" s="50"/>
      <c r="T141" s="50">
        <f t="shared" si="6"/>
        <v>2</v>
      </c>
      <c r="U141" s="39">
        <f t="shared" si="7"/>
        <v>48.2758620689655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si="6"/>
        <v>10</v>
      </c>
      <c r="U146" s="33" t="str">
        <f t="shared" si="7"/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6"/>
        <v>1</v>
      </c>
      <c r="U147" s="33" t="str">
        <f t="shared" si="7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6"/>
        <v>20</v>
      </c>
      <c r="U148" s="33" t="str">
        <f t="shared" si="7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6"/>
        <v>11</v>
      </c>
      <c r="U149" s="33" t="str">
        <f t="shared" si="7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6"/>
        <v>9</v>
      </c>
      <c r="U150" s="33" t="str">
        <f t="shared" si="7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6"/>
        <v>12</v>
      </c>
      <c r="U151" s="33" t="str">
        <f t="shared" si="7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6"/>
        <v>3</v>
      </c>
      <c r="U152" s="33" t="str">
        <f t="shared" si="7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6"/>
        <v>11</v>
      </c>
      <c r="U153" s="33" t="str">
        <f t="shared" si="7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6"/>
        <v>7</v>
      </c>
      <c r="U154" s="33" t="str">
        <f t="shared" si="7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930</v>
      </c>
      <c r="G155" s="19" t="s">
        <v>1331</v>
      </c>
      <c r="H155" s="20">
        <v>458</v>
      </c>
      <c r="I155" s="34"/>
      <c r="J155" s="35">
        <v>10</v>
      </c>
      <c r="K155" s="36">
        <v>10</v>
      </c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10</v>
      </c>
      <c r="S155" s="45"/>
      <c r="T155" s="45">
        <f t="shared" ref="T155:T172" si="8">R155+S155</f>
        <v>10</v>
      </c>
      <c r="U155" s="33" t="str">
        <f t="shared" ref="U155:U172" si="9">IF(Q155&gt;0,T155/Q155*7,"-")</f>
        <v>-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33</v>
      </c>
      <c r="F156" s="18" t="s">
        <v>930</v>
      </c>
      <c r="G156" s="19" t="s">
        <v>1334</v>
      </c>
      <c r="H156" s="20">
        <v>458</v>
      </c>
      <c r="I156" s="34"/>
      <c r="J156" s="35">
        <v>20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20</v>
      </c>
      <c r="S156" s="45"/>
      <c r="T156" s="45">
        <f t="shared" si="8"/>
        <v>20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964</v>
      </c>
      <c r="F157" s="18" t="s">
        <v>1321</v>
      </c>
      <c r="G157" s="19" t="s">
        <v>1337</v>
      </c>
      <c r="H157" s="20">
        <v>458</v>
      </c>
      <c r="I157" s="34"/>
      <c r="J157" s="35">
        <v>16</v>
      </c>
      <c r="K157" s="36">
        <v>15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16</v>
      </c>
      <c r="S157" s="45"/>
      <c r="T157" s="45">
        <f t="shared" si="8"/>
        <v>16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1054</v>
      </c>
      <c r="F158" s="18" t="s">
        <v>1305</v>
      </c>
      <c r="G158" s="19" t="s">
        <v>1340</v>
      </c>
      <c r="H158" s="20">
        <v>398</v>
      </c>
      <c r="I158" s="34"/>
      <c r="J158" s="35">
        <v>1</v>
      </c>
      <c r="K158" s="36">
        <v>4</v>
      </c>
      <c r="L158" s="36"/>
      <c r="M158" s="36">
        <v>1</v>
      </c>
      <c r="N158" s="36">
        <v>1</v>
      </c>
      <c r="O158" s="36">
        <v>1</v>
      </c>
      <c r="P158" s="36">
        <v>2</v>
      </c>
      <c r="Q158" s="341">
        <v>0.29</v>
      </c>
      <c r="R158" s="44">
        <f>IF($A$1="补货",IF(V158="FBA",I158,0)+K158+L158,IF(V158="FBA",I158,J158))</f>
        <v>1</v>
      </c>
      <c r="S158" s="45"/>
      <c r="T158" s="45">
        <f t="shared" si="8"/>
        <v>1</v>
      </c>
      <c r="U158" s="33">
        <f t="shared" si="9"/>
        <v>24.1379310344828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862</v>
      </c>
      <c r="G159" s="19" t="s">
        <v>1343</v>
      </c>
      <c r="H159" s="20">
        <v>428</v>
      </c>
      <c r="I159" s="34"/>
      <c r="J159" s="35">
        <v>1</v>
      </c>
      <c r="K159" s="36">
        <v>2</v>
      </c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1</v>
      </c>
      <c r="S159" s="45"/>
      <c r="T159" s="45">
        <f t="shared" si="8"/>
        <v>1</v>
      </c>
      <c r="U159" s="33" t="str">
        <f t="shared" si="9"/>
        <v>-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930</v>
      </c>
      <c r="G160" s="19" t="s">
        <v>1346</v>
      </c>
      <c r="H160" s="20">
        <v>458</v>
      </c>
      <c r="I160" s="34"/>
      <c r="J160" s="35">
        <v>16</v>
      </c>
      <c r="K160" s="36">
        <v>10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16</v>
      </c>
      <c r="S160" s="45"/>
      <c r="T160" s="45">
        <f t="shared" si="8"/>
        <v>16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1321</v>
      </c>
      <c r="G161" s="19" t="s">
        <v>1349</v>
      </c>
      <c r="H161" s="20">
        <v>458</v>
      </c>
      <c r="I161" s="34"/>
      <c r="J161" s="35">
        <v>3</v>
      </c>
      <c r="K161" s="36">
        <v>5</v>
      </c>
      <c r="L161" s="36"/>
      <c r="M161" s="36"/>
      <c r="N161" s="36"/>
      <c r="O161" s="36"/>
      <c r="P161" s="36">
        <v>1</v>
      </c>
      <c r="Q161" s="341">
        <v>0.02</v>
      </c>
      <c r="R161" s="342">
        <f>IF($A$1="补货",IF(V161="FBA",I161,0)+K161+L161,IF(V161="FBA",I161,J161))</f>
        <v>3</v>
      </c>
      <c r="S161" s="343"/>
      <c r="T161" s="343">
        <f t="shared" si="8"/>
        <v>3</v>
      </c>
      <c r="U161" s="36">
        <f t="shared" si="9"/>
        <v>1050</v>
      </c>
      <c r="V161" s="47" t="s">
        <v>524</v>
      </c>
    </row>
    <row r="162" customHeight="1" spans="2:22">
      <c r="B162" s="389"/>
      <c r="C162" s="390" t="s">
        <v>1350</v>
      </c>
      <c r="D162" s="391" t="s">
        <v>1351</v>
      </c>
      <c r="E162" s="391"/>
      <c r="F162" s="392" t="s">
        <v>862</v>
      </c>
      <c r="G162" s="393" t="s">
        <v>1352</v>
      </c>
      <c r="H162" s="394">
        <v>428</v>
      </c>
      <c r="I162" s="405"/>
      <c r="J162" s="406">
        <v>1</v>
      </c>
      <c r="K162" s="407"/>
      <c r="L162" s="407"/>
      <c r="M162" s="407">
        <v>1</v>
      </c>
      <c r="N162" s="407">
        <v>1</v>
      </c>
      <c r="O162" s="407">
        <v>2</v>
      </c>
      <c r="P162" s="407">
        <v>3</v>
      </c>
      <c r="Q162" s="409">
        <v>0.69</v>
      </c>
      <c r="R162" s="345">
        <f>IF($A$1="补货",IF(V162="FBA",I162,0)+K162+L162,IF(V162="FBA",I162,J162))</f>
        <v>1</v>
      </c>
      <c r="S162" s="346"/>
      <c r="T162" s="346">
        <f t="shared" si="8"/>
        <v>1</v>
      </c>
      <c r="U162" s="329">
        <f t="shared" si="9"/>
        <v>10.1449275362319</v>
      </c>
      <c r="V162" s="410" t="s">
        <v>524</v>
      </c>
    </row>
    <row r="163" customHeight="1" spans="2:22">
      <c r="B163" s="375"/>
      <c r="C163" s="16" t="s">
        <v>1353</v>
      </c>
      <c r="D163" s="17" t="s">
        <v>1354</v>
      </c>
      <c r="E163" s="17"/>
      <c r="F163" s="18" t="s">
        <v>862</v>
      </c>
      <c r="G163" s="19" t="s">
        <v>1355</v>
      </c>
      <c r="H163" s="20">
        <v>428</v>
      </c>
      <c r="I163" s="34"/>
      <c r="J163" s="35">
        <v>8</v>
      </c>
      <c r="K163" s="36">
        <v>15</v>
      </c>
      <c r="L163" s="36"/>
      <c r="M163" s="36"/>
      <c r="N163" s="36"/>
      <c r="O163" s="36">
        <v>1</v>
      </c>
      <c r="P163" s="36">
        <v>2</v>
      </c>
      <c r="Q163" s="341">
        <v>0.07</v>
      </c>
      <c r="R163" s="44">
        <f>IF($A$1="补货",IF(V163="FBA",I163,0)+K163+L163,IF(V163="FBA",I163,J163))</f>
        <v>8</v>
      </c>
      <c r="S163" s="45"/>
      <c r="T163" s="45">
        <f t="shared" si="8"/>
        <v>8</v>
      </c>
      <c r="U163" s="33">
        <f t="shared" si="9"/>
        <v>800</v>
      </c>
      <c r="V163" s="47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930</v>
      </c>
      <c r="G164" s="19" t="s">
        <v>1358</v>
      </c>
      <c r="H164" s="20">
        <v>428</v>
      </c>
      <c r="I164" s="34"/>
      <c r="J164" s="35">
        <v>5</v>
      </c>
      <c r="K164" s="36">
        <v>20</v>
      </c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5</v>
      </c>
      <c r="S164" s="45"/>
      <c r="T164" s="45">
        <f t="shared" si="8"/>
        <v>5</v>
      </c>
      <c r="U164" s="33" t="str">
        <f t="shared" si="9"/>
        <v>-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3</v>
      </c>
      <c r="K166" s="36">
        <v>20</v>
      </c>
      <c r="L166" s="36"/>
      <c r="M166" s="36"/>
      <c r="N166" s="36"/>
      <c r="O166" s="36">
        <v>1</v>
      </c>
      <c r="P166" s="36">
        <v>1</v>
      </c>
      <c r="Q166" s="341">
        <v>0.05</v>
      </c>
      <c r="R166" s="44">
        <f>IF($A$1="补货",IF(V166="FBA",I166,0)+K166+L166,IF(V166="FBA",I166,J166))</f>
        <v>3</v>
      </c>
      <c r="S166" s="45"/>
      <c r="T166" s="45">
        <f t="shared" si="8"/>
        <v>3</v>
      </c>
      <c r="U166" s="33">
        <f t="shared" si="9"/>
        <v>420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5</v>
      </c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5</v>
      </c>
      <c r="S167" s="45"/>
      <c r="T167" s="45">
        <f t="shared" si="8"/>
        <v>5</v>
      </c>
      <c r="U167" s="33" t="str">
        <f t="shared" si="9"/>
        <v>-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4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4</v>
      </c>
      <c r="S168" s="45"/>
      <c r="T168" s="45">
        <f t="shared" si="8"/>
        <v>4</v>
      </c>
      <c r="U168" s="33" t="str">
        <f t="shared" si="9"/>
        <v>-</v>
      </c>
      <c r="V168" s="47" t="s">
        <v>524</v>
      </c>
    </row>
    <row r="169" customHeight="1" spans="2:22">
      <c r="B169" s="300"/>
      <c r="C169" s="395" t="s">
        <v>1371</v>
      </c>
      <c r="D169" s="396" t="s">
        <v>1372</v>
      </c>
      <c r="E169" s="396"/>
      <c r="F169" s="303" t="s">
        <v>930</v>
      </c>
      <c r="G169" s="397" t="s">
        <v>1373</v>
      </c>
      <c r="H169" s="26">
        <v>428</v>
      </c>
      <c r="I169" s="37"/>
      <c r="J169" s="38">
        <v>5</v>
      </c>
      <c r="K169" s="39">
        <v>20</v>
      </c>
      <c r="L169" s="39"/>
      <c r="M169" s="39"/>
      <c r="N169" s="39"/>
      <c r="O169" s="39"/>
      <c r="P169" s="39"/>
      <c r="Q169" s="48"/>
      <c r="R169" s="348">
        <f>IF($A$1="补货",IF(V169="FBA",I169,0)+K169+L169,IF(V169="FBA",I169,J169))</f>
        <v>5</v>
      </c>
      <c r="S169" s="50"/>
      <c r="T169" s="50">
        <f t="shared" si="8"/>
        <v>5</v>
      </c>
      <c r="U169" s="39" t="str">
        <f t="shared" si="9"/>
        <v>-</v>
      </c>
      <c r="V169" s="51" t="s">
        <v>524</v>
      </c>
    </row>
    <row r="170" customHeight="1" spans="2:22">
      <c r="B170" s="318"/>
      <c r="C170" s="398" t="s">
        <v>1374</v>
      </c>
      <c r="D170" s="399" t="s">
        <v>1375</v>
      </c>
      <c r="E170" s="399"/>
      <c r="F170" s="321" t="s">
        <v>919</v>
      </c>
      <c r="G170" s="400" t="s">
        <v>1376</v>
      </c>
      <c r="H170" s="323">
        <v>398</v>
      </c>
      <c r="I170" s="336"/>
      <c r="J170" s="337">
        <v>19</v>
      </c>
      <c r="K170" s="338"/>
      <c r="L170" s="338"/>
      <c r="M170" s="338"/>
      <c r="N170" s="338"/>
      <c r="O170" s="338"/>
      <c r="P170" s="338"/>
      <c r="Q170" s="357"/>
      <c r="R170" s="354">
        <f>IF($A$1="补货",IF(V170="FBA",I170,0)+K170+L170,IF(V170="FBA",I170,J170))</f>
        <v>19</v>
      </c>
      <c r="S170" s="355"/>
      <c r="T170" s="355">
        <f t="shared" si="8"/>
        <v>19</v>
      </c>
      <c r="U170" s="335" t="str">
        <f t="shared" si="9"/>
        <v>-</v>
      </c>
      <c r="V170" s="360" t="s">
        <v>524</v>
      </c>
    </row>
    <row r="171" customHeight="1" spans="2:22">
      <c r="B171" s="15"/>
      <c r="C171" s="16" t="s">
        <v>1377</v>
      </c>
      <c r="D171" s="17" t="s">
        <v>1378</v>
      </c>
      <c r="E171" s="17"/>
      <c r="F171" s="18" t="s">
        <v>1379</v>
      </c>
      <c r="G171" s="19" t="s">
        <v>1380</v>
      </c>
      <c r="H171" s="20">
        <v>398</v>
      </c>
      <c r="I171" s="34"/>
      <c r="J171" s="35">
        <v>18</v>
      </c>
      <c r="K171" s="36"/>
      <c r="L171" s="36"/>
      <c r="M171" s="36"/>
      <c r="N171" s="36">
        <v>1</v>
      </c>
      <c r="O171" s="36">
        <v>1</v>
      </c>
      <c r="P171" s="36">
        <v>1</v>
      </c>
      <c r="Q171" s="341">
        <v>0.12</v>
      </c>
      <c r="R171" s="44">
        <f>IF($A$1="补货",IF(V171="FBA",I171,0)+K171+L171,IF(V171="FBA",I171,J171))</f>
        <v>18</v>
      </c>
      <c r="S171" s="45"/>
      <c r="T171" s="45">
        <f t="shared" ref="T171:T202" si="10">R171+S171</f>
        <v>18</v>
      </c>
      <c r="U171" s="33">
        <f t="shared" ref="U171:U202" si="11">IF(Q171&gt;0,T171/Q171*7,"-")</f>
        <v>1050</v>
      </c>
      <c r="V171" s="47" t="s">
        <v>524</v>
      </c>
    </row>
    <row r="172" customHeight="1" spans="2:22">
      <c r="B172" s="15"/>
      <c r="C172" s="16" t="s">
        <v>1381</v>
      </c>
      <c r="D172" s="17" t="s">
        <v>1382</v>
      </c>
      <c r="E172" s="17"/>
      <c r="F172" s="18" t="s">
        <v>1383</v>
      </c>
      <c r="G172" s="19" t="s">
        <v>1384</v>
      </c>
      <c r="H172" s="20">
        <v>458</v>
      </c>
      <c r="I172" s="34"/>
      <c r="J172" s="35">
        <v>16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16</v>
      </c>
      <c r="S172" s="45"/>
      <c r="T172" s="45">
        <f t="shared" si="10"/>
        <v>16</v>
      </c>
      <c r="U172" s="33" t="str">
        <f t="shared" si="11"/>
        <v>-</v>
      </c>
      <c r="V172" s="47" t="s">
        <v>524</v>
      </c>
    </row>
    <row r="173" customHeight="1" spans="2:22">
      <c r="B173" s="15"/>
      <c r="C173" s="16" t="s">
        <v>1385</v>
      </c>
      <c r="D173" s="17" t="s">
        <v>1386</v>
      </c>
      <c r="E173" s="17"/>
      <c r="F173" s="18" t="s">
        <v>1387</v>
      </c>
      <c r="G173" s="19" t="s">
        <v>1388</v>
      </c>
      <c r="H173" s="20">
        <v>458</v>
      </c>
      <c r="I173" s="34"/>
      <c r="J173" s="35">
        <v>2</v>
      </c>
      <c r="K173" s="36"/>
      <c r="L173" s="36"/>
      <c r="M173" s="36"/>
      <c r="N173" s="36"/>
      <c r="O173" s="36"/>
      <c r="P173" s="36">
        <v>1</v>
      </c>
      <c r="Q173" s="341">
        <v>0.02</v>
      </c>
      <c r="R173" s="44">
        <f>IF($A$1="补货",IF(V173="FBA",I173,0)+K173+L173,IF(V173="FBA",I173,J173))</f>
        <v>2</v>
      </c>
      <c r="S173" s="45"/>
      <c r="T173" s="45">
        <f t="shared" si="10"/>
        <v>2</v>
      </c>
      <c r="U173" s="33">
        <f t="shared" si="11"/>
        <v>700</v>
      </c>
      <c r="V173" s="47" t="s">
        <v>524</v>
      </c>
    </row>
    <row r="174" customHeight="1" spans="2:22">
      <c r="B174" s="15"/>
      <c r="C174" s="16" t="s">
        <v>1389</v>
      </c>
      <c r="D174" s="17" t="s">
        <v>1390</v>
      </c>
      <c r="E174" s="17"/>
      <c r="F174" s="18" t="s">
        <v>1391</v>
      </c>
      <c r="G174" s="19" t="s">
        <v>1392</v>
      </c>
      <c r="H174" s="20">
        <v>498</v>
      </c>
      <c r="I174" s="34"/>
      <c r="J174" s="35">
        <v>16</v>
      </c>
      <c r="K174" s="36"/>
      <c r="L174" s="36"/>
      <c r="M174" s="36"/>
      <c r="N174" s="36"/>
      <c r="O174" s="36"/>
      <c r="P174" s="36">
        <v>2</v>
      </c>
      <c r="Q174" s="341">
        <v>0.03</v>
      </c>
      <c r="R174" s="44">
        <f>IF($A$1="补货",IF(V174="FBA",I174,0)+K174+L174,IF(V174="FBA",I174,J174))</f>
        <v>16</v>
      </c>
      <c r="S174" s="45"/>
      <c r="T174" s="45">
        <f t="shared" si="10"/>
        <v>16</v>
      </c>
      <c r="U174" s="33">
        <f t="shared" si="11"/>
        <v>3733.33333333333</v>
      </c>
      <c r="V174" s="47" t="s">
        <v>524</v>
      </c>
    </row>
    <row r="175" customHeight="1" spans="2:22">
      <c r="B175" s="15"/>
      <c r="C175" s="16" t="s">
        <v>1393</v>
      </c>
      <c r="D175" s="17" t="s">
        <v>1394</v>
      </c>
      <c r="E175" s="17"/>
      <c r="F175" s="18" t="s">
        <v>1395</v>
      </c>
      <c r="G175" s="19" t="s">
        <v>1396</v>
      </c>
      <c r="H175" s="20">
        <v>498</v>
      </c>
      <c r="I175" s="34"/>
      <c r="J175" s="35">
        <v>25</v>
      </c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25</v>
      </c>
      <c r="S175" s="45"/>
      <c r="T175" s="45">
        <f t="shared" si="10"/>
        <v>25</v>
      </c>
      <c r="U175" s="33" t="str">
        <f t="shared" si="11"/>
        <v>-</v>
      </c>
      <c r="V175" s="47" t="s">
        <v>524</v>
      </c>
    </row>
    <row r="176" customHeight="1" spans="2:22">
      <c r="B176" s="15"/>
      <c r="C176" s="16" t="s">
        <v>1397</v>
      </c>
      <c r="D176" s="17" t="s">
        <v>1398</v>
      </c>
      <c r="E176" s="17"/>
      <c r="F176" s="18" t="s">
        <v>1399</v>
      </c>
      <c r="G176" s="19" t="s">
        <v>1400</v>
      </c>
      <c r="H176" s="20">
        <v>498</v>
      </c>
      <c r="I176" s="34"/>
      <c r="J176" s="35">
        <v>29</v>
      </c>
      <c r="K176" s="36"/>
      <c r="L176" s="36"/>
      <c r="M176" s="36"/>
      <c r="N176" s="36">
        <v>1</v>
      </c>
      <c r="O176" s="36">
        <v>1</v>
      </c>
      <c r="P176" s="36">
        <v>1</v>
      </c>
      <c r="Q176" s="341">
        <v>0.12</v>
      </c>
      <c r="R176" s="342">
        <f>IF($A$1="补货",IF(V176="FBA",I176,0)+K176+L176,IF(V176="FBA",I176,J176))</f>
        <v>29</v>
      </c>
      <c r="S176" s="343"/>
      <c r="T176" s="343">
        <f t="shared" si="10"/>
        <v>29</v>
      </c>
      <c r="U176" s="36">
        <f t="shared" si="11"/>
        <v>1691.66666666667</v>
      </c>
      <c r="V176" s="47" t="s">
        <v>524</v>
      </c>
    </row>
    <row r="177" customHeight="1" spans="2:22">
      <c r="B177" s="389"/>
      <c r="C177" s="390" t="s">
        <v>1401</v>
      </c>
      <c r="D177" s="391" t="s">
        <v>1402</v>
      </c>
      <c r="E177" s="391"/>
      <c r="F177" s="392" t="s">
        <v>1403</v>
      </c>
      <c r="G177" s="393" t="s">
        <v>1404</v>
      </c>
      <c r="H177" s="394">
        <v>498</v>
      </c>
      <c r="I177" s="405"/>
      <c r="J177" s="406">
        <v>20</v>
      </c>
      <c r="K177" s="407"/>
      <c r="L177" s="407"/>
      <c r="M177" s="407"/>
      <c r="N177" s="407"/>
      <c r="O177" s="407"/>
      <c r="P177" s="407"/>
      <c r="Q177" s="409"/>
      <c r="R177" s="345">
        <f>IF($A$1="补货",IF(V177="FBA",I177,0)+K177+L177,IF(V177="FBA",I177,J177))</f>
        <v>20</v>
      </c>
      <c r="S177" s="346"/>
      <c r="T177" s="346">
        <f t="shared" si="10"/>
        <v>20</v>
      </c>
      <c r="U177" s="329" t="str">
        <f t="shared" si="11"/>
        <v>-</v>
      </c>
      <c r="V177" s="410" t="s">
        <v>524</v>
      </c>
    </row>
    <row r="178" customHeight="1" spans="2:22">
      <c r="B178" s="375"/>
      <c r="C178" s="16" t="s">
        <v>1405</v>
      </c>
      <c r="D178" s="17" t="s">
        <v>1406</v>
      </c>
      <c r="E178" s="17"/>
      <c r="F178" s="18" t="s">
        <v>1407</v>
      </c>
      <c r="G178" s="19" t="s">
        <v>1408</v>
      </c>
      <c r="H178" s="20">
        <v>498</v>
      </c>
      <c r="I178" s="34"/>
      <c r="J178" s="35">
        <v>15</v>
      </c>
      <c r="K178" s="36">
        <v>10</v>
      </c>
      <c r="L178" s="36"/>
      <c r="M178" s="36"/>
      <c r="N178" s="36"/>
      <c r="O178" s="36"/>
      <c r="P178" s="36"/>
      <c r="Q178" s="341"/>
      <c r="R178" s="44">
        <f>IF($A$1="补货",IF(V178="FBA",I178,0)+K178+L178,IF(V178="FBA",I178,J178))</f>
        <v>15</v>
      </c>
      <c r="S178" s="45"/>
      <c r="T178" s="45">
        <f t="shared" si="10"/>
        <v>15</v>
      </c>
      <c r="U178" s="33" t="str">
        <f t="shared" si="11"/>
        <v>-</v>
      </c>
      <c r="V178" s="47" t="s">
        <v>524</v>
      </c>
    </row>
    <row r="179" customHeight="1" spans="2:22">
      <c r="B179" s="375"/>
      <c r="C179" s="16" t="s">
        <v>1409</v>
      </c>
      <c r="D179" s="17" t="s">
        <v>1410</v>
      </c>
      <c r="E179" s="17"/>
      <c r="F179" s="18" t="s">
        <v>1411</v>
      </c>
      <c r="G179" s="19" t="s">
        <v>1412</v>
      </c>
      <c r="H179" s="20">
        <v>498</v>
      </c>
      <c r="I179" s="34"/>
      <c r="J179" s="35">
        <v>8</v>
      </c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8</v>
      </c>
      <c r="S179" s="45"/>
      <c r="T179" s="45">
        <f t="shared" si="10"/>
        <v>8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1413</v>
      </c>
      <c r="D180" s="17" t="s">
        <v>1414</v>
      </c>
      <c r="E180" s="17"/>
      <c r="F180" s="18" t="s">
        <v>1415</v>
      </c>
      <c r="G180" s="19" t="s">
        <v>1416</v>
      </c>
      <c r="H180" s="20">
        <v>498</v>
      </c>
      <c r="I180" s="34"/>
      <c r="J180" s="35">
        <v>14</v>
      </c>
      <c r="K180" s="36"/>
      <c r="L180" s="36"/>
      <c r="M180" s="36"/>
      <c r="N180" s="36"/>
      <c r="O180" s="36">
        <v>1</v>
      </c>
      <c r="P180" s="36">
        <v>1</v>
      </c>
      <c r="Q180" s="341">
        <v>0.05</v>
      </c>
      <c r="R180" s="44">
        <f>IF($A$1="补货",IF(V180="FBA",I180,0)+K180+L180,IF(V180="FBA",I180,J180))</f>
        <v>14</v>
      </c>
      <c r="S180" s="45"/>
      <c r="T180" s="45">
        <f t="shared" si="10"/>
        <v>14</v>
      </c>
      <c r="U180" s="33">
        <f t="shared" si="11"/>
        <v>1960</v>
      </c>
      <c r="V180" s="47" t="s">
        <v>524</v>
      </c>
    </row>
    <row r="181" customHeight="1" spans="2:22">
      <c r="B181" s="300"/>
      <c r="C181" s="395" t="s">
        <v>1417</v>
      </c>
      <c r="D181" s="396" t="s">
        <v>1418</v>
      </c>
      <c r="E181" s="396"/>
      <c r="F181" s="303" t="s">
        <v>1419</v>
      </c>
      <c r="G181" s="397" t="s">
        <v>1420</v>
      </c>
      <c r="H181" s="26">
        <v>498</v>
      </c>
      <c r="I181" s="37"/>
      <c r="J181" s="38">
        <v>14</v>
      </c>
      <c r="K181" s="39"/>
      <c r="L181" s="39"/>
      <c r="M181" s="39"/>
      <c r="N181" s="39"/>
      <c r="O181" s="39"/>
      <c r="P181" s="39"/>
      <c r="Q181" s="48"/>
      <c r="R181" s="348">
        <f>IF($A$1="补货",IF(V181="FBA",I181,0)+K181+L181,IF(V181="FBA",I181,J181))</f>
        <v>14</v>
      </c>
      <c r="S181" s="50"/>
      <c r="T181" s="50">
        <f t="shared" si="10"/>
        <v>14</v>
      </c>
      <c r="U181" s="39" t="str">
        <f t="shared" si="11"/>
        <v>-</v>
      </c>
      <c r="V181" s="51" t="s">
        <v>524</v>
      </c>
    </row>
    <row r="182" customHeight="1" spans="2:22">
      <c r="B182" s="318"/>
      <c r="C182" s="398" t="s">
        <v>1421</v>
      </c>
      <c r="D182" s="399" t="s">
        <v>1422</v>
      </c>
      <c r="E182" s="399"/>
      <c r="F182" s="321" t="s">
        <v>1423</v>
      </c>
      <c r="G182" s="400" t="s">
        <v>1424</v>
      </c>
      <c r="H182" s="323">
        <v>498</v>
      </c>
      <c r="I182" s="336"/>
      <c r="J182" s="337">
        <v>2</v>
      </c>
      <c r="K182" s="338"/>
      <c r="L182" s="338"/>
      <c r="M182" s="338"/>
      <c r="N182" s="338"/>
      <c r="O182" s="338">
        <v>6</v>
      </c>
      <c r="P182" s="338">
        <v>9</v>
      </c>
      <c r="Q182" s="357">
        <v>0.35</v>
      </c>
      <c r="R182" s="354">
        <f>IF($A$1="补货",IF(V182="FBA",I182,0)+K182+L182,IF(V182="FBA",I182,J182))</f>
        <v>2</v>
      </c>
      <c r="S182" s="355"/>
      <c r="T182" s="355">
        <f t="shared" si="10"/>
        <v>2</v>
      </c>
      <c r="U182" s="335">
        <f t="shared" si="11"/>
        <v>40</v>
      </c>
      <c r="V182" s="360" t="s">
        <v>524</v>
      </c>
    </row>
    <row r="183" customHeight="1" spans="2:22">
      <c r="B183" s="15"/>
      <c r="C183" s="16" t="s">
        <v>1425</v>
      </c>
      <c r="D183" s="17" t="s">
        <v>1426</v>
      </c>
      <c r="E183" s="17"/>
      <c r="F183" s="18" t="s">
        <v>1427</v>
      </c>
      <c r="G183" s="19" t="s">
        <v>1428</v>
      </c>
      <c r="H183" s="20">
        <v>598</v>
      </c>
      <c r="I183" s="34"/>
      <c r="J183" s="35">
        <v>22</v>
      </c>
      <c r="K183" s="36"/>
      <c r="L183" s="36"/>
      <c r="M183" s="36"/>
      <c r="N183" s="36">
        <v>1</v>
      </c>
      <c r="O183" s="36">
        <v>3</v>
      </c>
      <c r="P183" s="36">
        <v>3</v>
      </c>
      <c r="Q183" s="341">
        <v>0.22</v>
      </c>
      <c r="R183" s="342">
        <f>IF($A$1="补货",IF(V183="FBA",I183,0)+K183+L183,IF(V183="FBA",I183,J183))</f>
        <v>22</v>
      </c>
      <c r="S183" s="343"/>
      <c r="T183" s="343">
        <f t="shared" si="10"/>
        <v>22</v>
      </c>
      <c r="U183" s="36">
        <f t="shared" si="11"/>
        <v>700</v>
      </c>
      <c r="V183" s="47" t="s">
        <v>524</v>
      </c>
    </row>
    <row r="184" customHeight="1" spans="2:22">
      <c r="B184" s="389"/>
      <c r="C184" s="390" t="s">
        <v>1429</v>
      </c>
      <c r="D184" s="391" t="s">
        <v>1430</v>
      </c>
      <c r="E184" s="391"/>
      <c r="F184" s="392" t="s">
        <v>1431</v>
      </c>
      <c r="G184" s="393" t="s">
        <v>1432</v>
      </c>
      <c r="H184" s="394">
        <v>598</v>
      </c>
      <c r="I184" s="405"/>
      <c r="J184" s="406">
        <v>55</v>
      </c>
      <c r="K184" s="407"/>
      <c r="L184" s="407"/>
      <c r="M184" s="407"/>
      <c r="N184" s="407"/>
      <c r="O184" s="407"/>
      <c r="P184" s="407"/>
      <c r="Q184" s="409"/>
      <c r="R184" s="345">
        <f>IF($A$1="补货",IF(V184="FBA",I184,0)+K184+L184,IF(V184="FBA",I184,J184))</f>
        <v>55</v>
      </c>
      <c r="S184" s="346"/>
      <c r="T184" s="346">
        <f t="shared" si="10"/>
        <v>55</v>
      </c>
      <c r="U184" s="329" t="str">
        <f t="shared" si="11"/>
        <v>-</v>
      </c>
      <c r="V184" s="410" t="s">
        <v>524</v>
      </c>
    </row>
    <row r="185" customHeight="1" spans="2:22">
      <c r="B185" s="375"/>
      <c r="C185" s="290" t="s">
        <v>1433</v>
      </c>
      <c r="D185" s="291" t="s">
        <v>1434</v>
      </c>
      <c r="E185" s="291"/>
      <c r="F185" s="343" t="s">
        <v>1435</v>
      </c>
      <c r="G185" s="292" t="s">
        <v>1436</v>
      </c>
      <c r="H185" s="20">
        <v>398</v>
      </c>
      <c r="I185" s="34"/>
      <c r="J185" s="35">
        <v>3</v>
      </c>
      <c r="K185" s="36"/>
      <c r="L185" s="36"/>
      <c r="M185" s="36"/>
      <c r="N185" s="36"/>
      <c r="O185" s="36"/>
      <c r="P185" s="36"/>
      <c r="Q185" s="341"/>
      <c r="R185" s="44">
        <f>IF($A$1="补货",IF(V185="FBA",I185,0)+K185+L185,IF(V185="FBA",I185,J185))</f>
        <v>3</v>
      </c>
      <c r="S185" s="45"/>
      <c r="T185" s="45">
        <f t="shared" si="10"/>
        <v>3</v>
      </c>
      <c r="U185" s="33" t="str">
        <f t="shared" si="11"/>
        <v>-</v>
      </c>
      <c r="V185" s="47" t="s">
        <v>524</v>
      </c>
    </row>
    <row r="186" customHeight="1" spans="2:22">
      <c r="B186" s="375"/>
      <c r="C186" s="290" t="s">
        <v>1437</v>
      </c>
      <c r="D186" s="291" t="s">
        <v>1438</v>
      </c>
      <c r="E186" s="291"/>
      <c r="F186" s="343" t="s">
        <v>1439</v>
      </c>
      <c r="G186" s="292" t="s">
        <v>1440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1441</v>
      </c>
      <c r="D187" s="291" t="s">
        <v>1442</v>
      </c>
      <c r="E187" s="291"/>
      <c r="F187" s="343" t="s">
        <v>895</v>
      </c>
      <c r="G187" s="292" t="s">
        <v>1443</v>
      </c>
      <c r="H187" s="20">
        <v>498</v>
      </c>
      <c r="I187" s="34"/>
      <c r="J187" s="35">
        <v>34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34</v>
      </c>
      <c r="S187" s="45"/>
      <c r="T187" s="45">
        <f t="shared" si="10"/>
        <v>34</v>
      </c>
      <c r="U187" s="33" t="str">
        <f t="shared" si="11"/>
        <v>-</v>
      </c>
      <c r="V187" s="47" t="s">
        <v>524</v>
      </c>
    </row>
    <row r="188" customHeight="1" spans="2:22">
      <c r="B188" s="300"/>
      <c r="C188" s="301" t="s">
        <v>1444</v>
      </c>
      <c r="D188" s="302" t="s">
        <v>1445</v>
      </c>
      <c r="E188" s="302"/>
      <c r="F188" s="50" t="s">
        <v>1446</v>
      </c>
      <c r="G188" s="304" t="s">
        <v>1447</v>
      </c>
      <c r="H188" s="26">
        <v>498</v>
      </c>
      <c r="I188" s="37"/>
      <c r="J188" s="38">
        <v>38</v>
      </c>
      <c r="K188" s="39"/>
      <c r="L188" s="39"/>
      <c r="M188" s="39"/>
      <c r="N188" s="39"/>
      <c r="O188" s="39"/>
      <c r="P188" s="39"/>
      <c r="Q188" s="48"/>
      <c r="R188" s="348">
        <f>IF($A$1="补货",IF(V188="FBA",I188,0)+K188+L188,IF(V188="FBA",I188,J188))</f>
        <v>38</v>
      </c>
      <c r="S188" s="50"/>
      <c r="T188" s="50">
        <f t="shared" si="10"/>
        <v>38</v>
      </c>
      <c r="U188" s="39" t="str">
        <f t="shared" si="11"/>
        <v>-</v>
      </c>
      <c r="V188" s="51" t="s">
        <v>524</v>
      </c>
    </row>
    <row r="189" customHeight="1" spans="2:22">
      <c r="B189" s="389"/>
      <c r="C189" s="401" t="s">
        <v>1448</v>
      </c>
      <c r="D189" s="402" t="s">
        <v>1449</v>
      </c>
      <c r="E189" s="402"/>
      <c r="F189" s="403" t="s">
        <v>907</v>
      </c>
      <c r="G189" s="404" t="s">
        <v>1450</v>
      </c>
      <c r="H189" s="394">
        <v>398</v>
      </c>
      <c r="I189" s="405"/>
      <c r="J189" s="406">
        <v>4</v>
      </c>
      <c r="K189" s="407"/>
      <c r="L189" s="407"/>
      <c r="M189" s="407"/>
      <c r="N189" s="407"/>
      <c r="O189" s="407"/>
      <c r="P189" s="407"/>
      <c r="Q189" s="409"/>
      <c r="R189" s="345">
        <f>IF($A$1="补货",IF(V189="FBA",I189,0)+K189+L189,IF(V189="FBA",I189,J189))</f>
        <v>4</v>
      </c>
      <c r="S189" s="346"/>
      <c r="T189" s="346">
        <f t="shared" si="10"/>
        <v>4</v>
      </c>
      <c r="U189" s="329" t="str">
        <f t="shared" si="11"/>
        <v>-</v>
      </c>
      <c r="V189" s="410" t="s">
        <v>524</v>
      </c>
    </row>
    <row r="190" customHeight="1" spans="2:22">
      <c r="B190" s="375"/>
      <c r="C190" s="290" t="s">
        <v>1451</v>
      </c>
      <c r="D190" s="291" t="s">
        <v>1452</v>
      </c>
      <c r="E190" s="291"/>
      <c r="F190" s="343" t="s">
        <v>911</v>
      </c>
      <c r="G190" s="292" t="s">
        <v>1453</v>
      </c>
      <c r="H190" s="20">
        <v>398</v>
      </c>
      <c r="I190" s="34"/>
      <c r="J190" s="35">
        <v>3</v>
      </c>
      <c r="K190" s="36"/>
      <c r="L190" s="36"/>
      <c r="M190" s="36"/>
      <c r="N190" s="36"/>
      <c r="O190" s="36"/>
      <c r="P190" s="36"/>
      <c r="Q190" s="341"/>
      <c r="R190" s="44">
        <f>IF($A$1="补货",IF(V190="FBA",I190,0)+K190+L190,IF(V190="FBA",I190,J190))</f>
        <v>3</v>
      </c>
      <c r="S190" s="45"/>
      <c r="T190" s="45">
        <f t="shared" si="10"/>
        <v>3</v>
      </c>
      <c r="U190" s="33" t="str">
        <f t="shared" si="11"/>
        <v>-</v>
      </c>
      <c r="V190" s="47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1456</v>
      </c>
      <c r="G191" s="292" t="s">
        <v>1457</v>
      </c>
      <c r="H191" s="20">
        <v>498</v>
      </c>
      <c r="I191" s="34"/>
      <c r="J191" s="35">
        <v>16</v>
      </c>
      <c r="K191" s="36">
        <v>10</v>
      </c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16</v>
      </c>
      <c r="S191" s="45"/>
      <c r="T191" s="45">
        <f t="shared" si="10"/>
        <v>16</v>
      </c>
      <c r="U191" s="33" t="str">
        <f t="shared" si="11"/>
        <v>-</v>
      </c>
      <c r="V191" s="47" t="s">
        <v>524</v>
      </c>
    </row>
    <row r="192" customHeight="1" spans="2:22">
      <c r="B192" s="300"/>
      <c r="C192" s="301" t="s">
        <v>1458</v>
      </c>
      <c r="D192" s="302" t="s">
        <v>1459</v>
      </c>
      <c r="E192" s="302"/>
      <c r="F192" s="50" t="s">
        <v>1460</v>
      </c>
      <c r="G192" s="304" t="s">
        <v>1461</v>
      </c>
      <c r="H192" s="26">
        <v>498</v>
      </c>
      <c r="I192" s="37"/>
      <c r="J192" s="38">
        <v>2</v>
      </c>
      <c r="K192" s="39">
        <v>10</v>
      </c>
      <c r="L192" s="39"/>
      <c r="M192" s="39"/>
      <c r="N192" s="39">
        <v>2</v>
      </c>
      <c r="O192" s="39">
        <v>5</v>
      </c>
      <c r="P192" s="39">
        <v>7</v>
      </c>
      <c r="Q192" s="48">
        <v>0.42</v>
      </c>
      <c r="R192" s="348">
        <f>IF($A$1="补货",IF(V192="FBA",I192,0)+K192+L192,IF(V192="FBA",I192,J192))</f>
        <v>2</v>
      </c>
      <c r="S192" s="50"/>
      <c r="T192" s="50">
        <f t="shared" si="10"/>
        <v>2</v>
      </c>
      <c r="U192" s="39">
        <f t="shared" si="11"/>
        <v>33.3333333333333</v>
      </c>
      <c r="V192" s="51" t="s">
        <v>524</v>
      </c>
    </row>
    <row r="193" customHeight="1" spans="2:22">
      <c r="B193" s="389"/>
      <c r="C193" s="401" t="s">
        <v>1462</v>
      </c>
      <c r="D193" s="402" t="s">
        <v>1463</v>
      </c>
      <c r="E193" s="402"/>
      <c r="F193" s="403" t="s">
        <v>1464</v>
      </c>
      <c r="G193" s="404" t="s">
        <v>1465</v>
      </c>
      <c r="H193" s="394">
        <v>498</v>
      </c>
      <c r="I193" s="405"/>
      <c r="J193" s="406">
        <v>2</v>
      </c>
      <c r="K193" s="407"/>
      <c r="L193" s="407"/>
      <c r="M193" s="407"/>
      <c r="N193" s="407"/>
      <c r="O193" s="407"/>
      <c r="P193" s="407"/>
      <c r="Q193" s="409"/>
      <c r="R193" s="345">
        <f>IF($A$1="补货",IF(V193="FBA",I193,0)+K193+L193,IF(V193="FBA",I193,J193))</f>
        <v>2</v>
      </c>
      <c r="S193" s="346"/>
      <c r="T193" s="346">
        <f t="shared" si="10"/>
        <v>2</v>
      </c>
      <c r="U193" s="329" t="str">
        <f t="shared" si="11"/>
        <v>-</v>
      </c>
      <c r="V193" s="410" t="s">
        <v>524</v>
      </c>
    </row>
    <row r="194" customHeight="1" spans="2:22">
      <c r="B194" s="300"/>
      <c r="C194" s="301" t="s">
        <v>1466</v>
      </c>
      <c r="D194" s="302" t="s">
        <v>1467</v>
      </c>
      <c r="E194" s="302"/>
      <c r="F194" s="50" t="s">
        <v>1468</v>
      </c>
      <c r="G194" s="304" t="s">
        <v>1469</v>
      </c>
      <c r="H194" s="26">
        <v>498</v>
      </c>
      <c r="I194" s="37"/>
      <c r="J194" s="38">
        <v>13</v>
      </c>
      <c r="K194" s="39"/>
      <c r="L194" s="39"/>
      <c r="M194" s="39"/>
      <c r="N194" s="39"/>
      <c r="O194" s="39">
        <v>1</v>
      </c>
      <c r="P194" s="39">
        <v>1</v>
      </c>
      <c r="Q194" s="48">
        <v>0.05</v>
      </c>
      <c r="R194" s="348">
        <f>IF($A$1="补货",IF(V194="FBA",I194,0)+K194+L194,IF(V194="FBA",I194,J194))</f>
        <v>13</v>
      </c>
      <c r="S194" s="50"/>
      <c r="T194" s="50">
        <f t="shared" si="10"/>
        <v>13</v>
      </c>
      <c r="U194" s="39">
        <f t="shared" si="11"/>
        <v>1820</v>
      </c>
      <c r="V194" s="51" t="s">
        <v>524</v>
      </c>
    </row>
    <row r="195" customHeight="1" spans="2:22">
      <c r="B195" s="307"/>
      <c r="C195" s="308" t="s">
        <v>1470</v>
      </c>
      <c r="D195" s="309" t="s">
        <v>1471</v>
      </c>
      <c r="E195" s="309"/>
      <c r="F195" s="351" t="s">
        <v>1472</v>
      </c>
      <c r="G195" s="311" t="s">
        <v>1473</v>
      </c>
      <c r="H195" s="312">
        <v>598</v>
      </c>
      <c r="I195" s="330"/>
      <c r="J195" s="331">
        <v>27</v>
      </c>
      <c r="K195" s="332"/>
      <c r="L195" s="332"/>
      <c r="M195" s="332"/>
      <c r="N195" s="332"/>
      <c r="O195" s="332"/>
      <c r="P195" s="332"/>
      <c r="Q195" s="349"/>
      <c r="R195" s="350">
        <f>IF($A$1="补货",IF(V195="FBA",I195,0)+K195+L195,IF(V195="FBA",I195,J195))</f>
        <v>27</v>
      </c>
      <c r="S195" s="351"/>
      <c r="T195" s="351">
        <f t="shared" si="10"/>
        <v>27</v>
      </c>
      <c r="U195" s="332" t="str">
        <f t="shared" si="11"/>
        <v>-</v>
      </c>
      <c r="V195" s="352" t="s">
        <v>524</v>
      </c>
    </row>
    <row r="196" customHeight="1" spans="2:22">
      <c r="B196" s="389"/>
      <c r="C196" s="401" t="s">
        <v>1474</v>
      </c>
      <c r="D196" s="402" t="s">
        <v>1475</v>
      </c>
      <c r="E196" s="402"/>
      <c r="F196" s="403" t="s">
        <v>1023</v>
      </c>
      <c r="G196" s="404" t="s">
        <v>1476</v>
      </c>
      <c r="H196" s="394">
        <v>598</v>
      </c>
      <c r="I196" s="405"/>
      <c r="J196" s="406">
        <v>1</v>
      </c>
      <c r="K196" s="407">
        <v>15</v>
      </c>
      <c r="L196" s="407"/>
      <c r="M196" s="407">
        <v>1</v>
      </c>
      <c r="N196" s="407">
        <v>2</v>
      </c>
      <c r="O196" s="407">
        <v>6</v>
      </c>
      <c r="P196" s="407">
        <v>9</v>
      </c>
      <c r="Q196" s="409">
        <v>0.64</v>
      </c>
      <c r="R196" s="345">
        <f>IF($A$1="补货",IF(V196="FBA",I196,0)+K196+L196,IF(V196="FBA",I196,J196))</f>
        <v>1</v>
      </c>
      <c r="S196" s="346"/>
      <c r="T196" s="346">
        <f t="shared" si="10"/>
        <v>1</v>
      </c>
      <c r="U196" s="329">
        <f t="shared" si="11"/>
        <v>10.9375</v>
      </c>
      <c r="V196" s="410" t="s">
        <v>524</v>
      </c>
    </row>
    <row r="197" customHeight="1" spans="2:22">
      <c r="B197" s="300"/>
      <c r="C197" s="301" t="s">
        <v>1477</v>
      </c>
      <c r="D197" s="302" t="s">
        <v>1478</v>
      </c>
      <c r="E197" s="302"/>
      <c r="F197" s="50" t="s">
        <v>147</v>
      </c>
      <c r="G197" s="304" t="s">
        <v>1479</v>
      </c>
      <c r="H197" s="26">
        <v>598</v>
      </c>
      <c r="I197" s="37"/>
      <c r="J197" s="38">
        <v>9</v>
      </c>
      <c r="K197" s="39">
        <v>10</v>
      </c>
      <c r="L197" s="39"/>
      <c r="M197" s="39"/>
      <c r="N197" s="39"/>
      <c r="O197" s="39"/>
      <c r="P197" s="39"/>
      <c r="Q197" s="48"/>
      <c r="R197" s="348">
        <f>IF($A$1="补货",IF(V197="FBA",I197,0)+K197+L197,IF(V197="FBA",I197,J197))</f>
        <v>9</v>
      </c>
      <c r="S197" s="50"/>
      <c r="T197" s="50">
        <f t="shared" si="10"/>
        <v>9</v>
      </c>
      <c r="U197" s="39" t="str">
        <f t="shared" si="11"/>
        <v>-</v>
      </c>
      <c r="V197" s="51" t="s">
        <v>524</v>
      </c>
    </row>
    <row r="198" customHeight="1" spans="2:22">
      <c r="B198" s="318"/>
      <c r="C198" s="398"/>
      <c r="D198" s="399"/>
      <c r="E198" s="399"/>
      <c r="F198" s="321"/>
      <c r="G198" s="400"/>
      <c r="H198" s="323"/>
      <c r="I198" s="336"/>
      <c r="J198" s="337"/>
      <c r="K198" s="338"/>
      <c r="L198" s="338"/>
      <c r="M198" s="338"/>
      <c r="N198" s="338"/>
      <c r="O198" s="338"/>
      <c r="P198" s="338"/>
      <c r="Q198" s="357"/>
      <c r="R198" s="354">
        <f>IF($A$1="补货",IF(V198="FBA",I198,0)+K198+L198,IF(V198="FBA",I198,J198))</f>
        <v>0</v>
      </c>
      <c r="S198" s="355"/>
      <c r="T198" s="355">
        <f t="shared" ref="T198:T208" si="12">R198+S198</f>
        <v>0</v>
      </c>
      <c r="U198" s="335" t="str">
        <f t="shared" ref="U198:U208" si="13">IF(Q198&gt;0,T198/Q198*7,"-")</f>
        <v>-</v>
      </c>
      <c r="V198" s="360"/>
    </row>
    <row r="199" customHeight="1" spans="2:22">
      <c r="B199" s="15"/>
      <c r="C199" s="16"/>
      <c r="D199" s="17"/>
      <c r="E199" s="17"/>
      <c r="F199" s="18"/>
      <c r="G199" s="19"/>
      <c r="H199" s="20"/>
      <c r="I199" s="34"/>
      <c r="J199" s="35"/>
      <c r="K199" s="36"/>
      <c r="L199" s="36"/>
      <c r="M199" s="36"/>
      <c r="N199" s="36"/>
      <c r="O199" s="36"/>
      <c r="P199" s="36"/>
      <c r="Q199" s="341"/>
      <c r="R199" s="44">
        <f>IF($A$1="补货",IF(V199="FBA",I199,0)+K199+L199,IF(V199="FBA",I199,J199))</f>
        <v>0</v>
      </c>
      <c r="S199" s="45"/>
      <c r="T199" s="45">
        <f t="shared" si="12"/>
        <v>0</v>
      </c>
      <c r="U199" s="33" t="str">
        <f t="shared" si="13"/>
        <v>-</v>
      </c>
      <c r="V199" s="47"/>
    </row>
    <row r="200" customHeight="1" spans="2:22">
      <c r="B200" s="15"/>
      <c r="C200" s="16"/>
      <c r="D200" s="17"/>
      <c r="E200" s="17"/>
      <c r="F200" s="18"/>
      <c r="G200" s="19"/>
      <c r="H200" s="20"/>
      <c r="I200" s="34"/>
      <c r="J200" s="35"/>
      <c r="K200" s="36"/>
      <c r="L200" s="36"/>
      <c r="M200" s="36"/>
      <c r="N200" s="36"/>
      <c r="O200" s="36"/>
      <c r="P200" s="36"/>
      <c r="Q200" s="341"/>
      <c r="R200" s="44">
        <f>IF($A$1="补货",IF(V200="FBA",I200,0)+K200+L200,IF(V200="FBA",I200,J200))</f>
        <v>0</v>
      </c>
      <c r="S200" s="45"/>
      <c r="T200" s="45">
        <f t="shared" si="12"/>
        <v>0</v>
      </c>
      <c r="U200" s="33" t="str">
        <f t="shared" si="13"/>
        <v>-</v>
      </c>
      <c r="V200" s="47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21" t="s">
        <v>1293</v>
      </c>
      <c r="C208" s="22"/>
      <c r="D208" s="23"/>
      <c r="E208" s="23"/>
      <c r="F208" s="24"/>
      <c r="G208" s="25"/>
      <c r="H208" s="26"/>
      <c r="I208" s="37"/>
      <c r="J208" s="38"/>
      <c r="K208" s="39"/>
      <c r="L208" s="39"/>
      <c r="M208" s="39"/>
      <c r="N208" s="39"/>
      <c r="O208" s="39"/>
      <c r="P208" s="39"/>
      <c r="Q208" s="48"/>
      <c r="R208" s="49">
        <f>IF($A$1="补货",IF(V208="FBA",I208,0)+K208+L208,IF(V208="FBA",I208,J208))</f>
        <v>0</v>
      </c>
      <c r="S208" s="50"/>
      <c r="T208" s="50">
        <f t="shared" si="12"/>
        <v>0</v>
      </c>
      <c r="U208" s="39" t="str">
        <f t="shared" si="13"/>
        <v>-</v>
      </c>
      <c r="V208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08">
    <cfRule type="expression" dxfId="0" priority="18">
      <formula>H4=0</formula>
    </cfRule>
  </conditionalFormatting>
  <conditionalFormatting sqref="H4:I60 H62:I135 H142:I208">
    <cfRule type="expression" dxfId="6" priority="17">
      <formula>AND(H4=0,U4="FBA")</formula>
    </cfRule>
  </conditionalFormatting>
  <conditionalFormatting sqref="J4:J60 J62:J135 J142:J208">
    <cfRule type="expression" dxfId="6" priority="16">
      <formula>AND(J4=0,V4="FBM")</formula>
    </cfRule>
  </conditionalFormatting>
  <conditionalFormatting sqref="Q4:Q60 Q62:Q135 Q142:Q208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08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08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2022-07-19T16:37:18Z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